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ontarioenergyboard-my.sharepoint.com/personal/ingli_oeb_ca/Documents/1-CASES/EB-2025-0252 Alectra (Narisa)/Case schedule/"/>
    </mc:Choice>
  </mc:AlternateContent>
  <xr:revisionPtr revIDLastSave="0" documentId="14_{E5A23AB7-E249-4A4E-9CCD-02CD0C9FBB01}" xr6:coauthVersionLast="47" xr6:coauthVersionMax="47" xr10:uidLastSave="{00000000-0000-0000-0000-000000000000}"/>
  <bookViews>
    <workbookView xWindow="45480" yWindow="-120" windowWidth="25440" windowHeight="15270" firstSheet="3" activeTab="3" xr2:uid="{00000000-000D-0000-FFFF-FFFF00000000}"/>
  </bookViews>
  <sheets>
    <sheet name="Alectra all scenarios_Revised" sheetId="7" state="hidden" r:id="rId1"/>
    <sheet name="Proposed schedule Scn 1" sheetId="8" state="hidden" r:id="rId2"/>
    <sheet name="Proposed schedule Scn 2" sheetId="9" state="hidden" r:id="rId3"/>
    <sheet name="Alectra Utilities" sheetId="11" r:id="rId4"/>
    <sheet name="Proposed schedule_for BN" sheetId="14" state="hidden" r:id="rId5"/>
    <sheet name="Test Scenario 1" sheetId="12" state="hidden" r:id="rId6"/>
    <sheet name="Test Scenario 1 (2)" sheetId="13" state="hidden" r:id="rId7"/>
    <sheet name="Toronto Hydro Hearing Schedule" sheetId="10" state="hidden" r:id="rId8"/>
  </sheets>
  <definedNames>
    <definedName name="_xlnm.Print_Area" localSheetId="0">'Alectra all scenarios_Revised'!$A$1:$G$75</definedName>
    <definedName name="_xlnm.Print_Titles" localSheetId="0">'Alectra all scenarios_Revised'!$1:$4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" i="14" l="1"/>
  <c r="F80" i="14"/>
  <c r="G80" i="14" s="1"/>
  <c r="H78" i="14"/>
  <c r="I78" i="14" s="1"/>
  <c r="F77" i="14"/>
  <c r="F65" i="14"/>
  <c r="G65" i="14" s="1"/>
  <c r="F61" i="14"/>
  <c r="F50" i="14"/>
  <c r="F39" i="14"/>
  <c r="G39" i="14" s="1"/>
  <c r="F35" i="14"/>
  <c r="H31" i="14"/>
  <c r="F29" i="14"/>
  <c r="H25" i="14"/>
  <c r="I25" i="14" s="1"/>
  <c r="F24" i="14"/>
  <c r="F18" i="14"/>
  <c r="H16" i="14"/>
  <c r="I16" i="14" s="1"/>
  <c r="F14" i="14"/>
  <c r="G14" i="14" s="1"/>
  <c r="G7" i="14"/>
  <c r="G6" i="14"/>
  <c r="B6" i="14"/>
  <c r="F80" i="13"/>
  <c r="G80" i="13" s="1"/>
  <c r="H78" i="13"/>
  <c r="I78" i="13" s="1"/>
  <c r="F77" i="13"/>
  <c r="F65" i="13"/>
  <c r="G65" i="13" s="1"/>
  <c r="F61" i="13"/>
  <c r="F50" i="13"/>
  <c r="F39" i="13"/>
  <c r="G39" i="13" s="1"/>
  <c r="F35" i="13"/>
  <c r="H31" i="13"/>
  <c r="F29" i="13"/>
  <c r="H25" i="13"/>
  <c r="I25" i="13" s="1"/>
  <c r="F24" i="13"/>
  <c r="F18" i="13"/>
  <c r="H17" i="13"/>
  <c r="I17" i="13" s="1"/>
  <c r="F13" i="13"/>
  <c r="G13" i="13" s="1"/>
  <c r="G7" i="13"/>
  <c r="G6" i="13"/>
  <c r="B6" i="13"/>
  <c r="G28" i="12"/>
  <c r="F13" i="12"/>
  <c r="F18" i="12"/>
  <c r="F19" i="12" s="1"/>
  <c r="F20" i="12" s="1"/>
  <c r="F21" i="12" s="1"/>
  <c r="F18" i="11"/>
  <c r="H17" i="12"/>
  <c r="F81" i="12"/>
  <c r="F82" i="12" s="1"/>
  <c r="F80" i="12"/>
  <c r="H78" i="12"/>
  <c r="F77" i="12"/>
  <c r="F78" i="12" s="1"/>
  <c r="F65" i="12"/>
  <c r="F61" i="12"/>
  <c r="H61" i="12" s="1"/>
  <c r="F51" i="12"/>
  <c r="F53" i="12" s="1"/>
  <c r="F50" i="12"/>
  <c r="H50" i="12" s="1"/>
  <c r="F39" i="12"/>
  <c r="F35" i="12"/>
  <c r="H35" i="12" s="1"/>
  <c r="H31" i="12"/>
  <c r="F29" i="12"/>
  <c r="H25" i="12"/>
  <c r="F24" i="12"/>
  <c r="F28" i="12" s="1"/>
  <c r="G7" i="12"/>
  <c r="E45" i="12" s="1"/>
  <c r="G6" i="12"/>
  <c r="B6" i="12"/>
  <c r="F36" i="14" l="1"/>
  <c r="F51" i="14"/>
  <c r="F62" i="14"/>
  <c r="F81" i="14"/>
  <c r="F78" i="14"/>
  <c r="G77" i="14"/>
  <c r="H61" i="14"/>
  <c r="I61" i="14" s="1"/>
  <c r="G61" i="14"/>
  <c r="H50" i="14"/>
  <c r="I50" i="14" s="1"/>
  <c r="G50" i="14"/>
  <c r="G35" i="14"/>
  <c r="H35" i="14"/>
  <c r="I35" i="14" s="1"/>
  <c r="I31" i="14"/>
  <c r="H33" i="14"/>
  <c r="I33" i="14" s="1"/>
  <c r="F31" i="14"/>
  <c r="G29" i="14"/>
  <c r="F28" i="14"/>
  <c r="G24" i="14"/>
  <c r="F19" i="14"/>
  <c r="G18" i="14"/>
  <c r="H18" i="14"/>
  <c r="I18" i="14" s="1"/>
  <c r="I10" i="14"/>
  <c r="I9" i="14"/>
  <c r="I8" i="14"/>
  <c r="E8" i="14"/>
  <c r="G79" i="14"/>
  <c r="G27" i="14"/>
  <c r="I81" i="14"/>
  <c r="G17" i="14"/>
  <c r="G15" i="14"/>
  <c r="I12" i="14"/>
  <c r="I11" i="14"/>
  <c r="G10" i="14"/>
  <c r="E9" i="14"/>
  <c r="G8" i="14"/>
  <c r="F9" i="14" s="1"/>
  <c r="E83" i="14"/>
  <c r="G38" i="14"/>
  <c r="H38" i="14" s="1"/>
  <c r="I38" i="14" s="1"/>
  <c r="E74" i="14"/>
  <c r="E35" i="14"/>
  <c r="E73" i="14"/>
  <c r="E33" i="14"/>
  <c r="E29" i="14"/>
  <c r="E72" i="14"/>
  <c r="E66" i="14"/>
  <c r="E56" i="14"/>
  <c r="E82" i="14"/>
  <c r="G76" i="14"/>
  <c r="E76" i="14"/>
  <c r="E71" i="14"/>
  <c r="E68" i="14"/>
  <c r="E67" i="14"/>
  <c r="G64" i="14"/>
  <c r="E53" i="14"/>
  <c r="E52" i="14"/>
  <c r="I76" i="14"/>
  <c r="E31" i="14"/>
  <c r="E81" i="14"/>
  <c r="G22" i="14"/>
  <c r="I77" i="14"/>
  <c r="E20" i="14"/>
  <c r="E61" i="14"/>
  <c r="E59" i="14"/>
  <c r="E58" i="14"/>
  <c r="E57" i="14"/>
  <c r="E50" i="14"/>
  <c r="E48" i="14"/>
  <c r="E47" i="14"/>
  <c r="E46" i="14"/>
  <c r="E45" i="14"/>
  <c r="E42" i="14"/>
  <c r="E41" i="14"/>
  <c r="E40" i="14"/>
  <c r="G16" i="14"/>
  <c r="E15" i="14"/>
  <c r="E18" i="14"/>
  <c r="E16" i="14"/>
  <c r="G11" i="14"/>
  <c r="G12" i="14"/>
  <c r="E11" i="14"/>
  <c r="E10" i="14"/>
  <c r="F62" i="13"/>
  <c r="F81" i="13"/>
  <c r="F78" i="13"/>
  <c r="G77" i="13"/>
  <c r="F36" i="13"/>
  <c r="F51" i="13"/>
  <c r="H61" i="13"/>
  <c r="I61" i="13" s="1"/>
  <c r="G61" i="13"/>
  <c r="H50" i="13"/>
  <c r="I50" i="13" s="1"/>
  <c r="G50" i="13"/>
  <c r="H35" i="13"/>
  <c r="I35" i="13" s="1"/>
  <c r="G35" i="13"/>
  <c r="I31" i="13"/>
  <c r="H33" i="13"/>
  <c r="I33" i="13" s="1"/>
  <c r="F31" i="13"/>
  <c r="G29" i="13"/>
  <c r="G24" i="13"/>
  <c r="F28" i="13"/>
  <c r="F19" i="13"/>
  <c r="H18" i="13"/>
  <c r="I18" i="13" s="1"/>
  <c r="G18" i="13"/>
  <c r="E18" i="13"/>
  <c r="E17" i="13"/>
  <c r="G16" i="13"/>
  <c r="G14" i="13"/>
  <c r="E13" i="13"/>
  <c r="I11" i="13"/>
  <c r="E11" i="13"/>
  <c r="G10" i="13"/>
  <c r="I8" i="13"/>
  <c r="E8" i="13"/>
  <c r="E82" i="13"/>
  <c r="I81" i="13"/>
  <c r="E20" i="13"/>
  <c r="G17" i="13"/>
  <c r="G15" i="13"/>
  <c r="G64" i="13"/>
  <c r="I10" i="13"/>
  <c r="I9" i="13"/>
  <c r="E9" i="13"/>
  <c r="G8" i="13"/>
  <c r="F9" i="13" s="1"/>
  <c r="I76" i="13"/>
  <c r="G76" i="13"/>
  <c r="E76" i="13"/>
  <c r="E74" i="13"/>
  <c r="E73" i="13"/>
  <c r="E72" i="13"/>
  <c r="E71" i="13"/>
  <c r="E68" i="13"/>
  <c r="E67" i="13"/>
  <c r="E66" i="13"/>
  <c r="E57" i="13"/>
  <c r="E50" i="13"/>
  <c r="I77" i="13"/>
  <c r="E48" i="13"/>
  <c r="E35" i="13"/>
  <c r="E47" i="13"/>
  <c r="E33" i="13"/>
  <c r="E46" i="13"/>
  <c r="E31" i="13"/>
  <c r="E45" i="13"/>
  <c r="E10" i="13"/>
  <c r="G38" i="13"/>
  <c r="H38" i="13" s="1"/>
  <c r="I38" i="13" s="1"/>
  <c r="E41" i="13"/>
  <c r="E40" i="13"/>
  <c r="E29" i="13"/>
  <c r="E83" i="13"/>
  <c r="E61" i="13"/>
  <c r="G11" i="13"/>
  <c r="E58" i="13"/>
  <c r="E56" i="13"/>
  <c r="E53" i="13"/>
  <c r="E52" i="13"/>
  <c r="G27" i="13"/>
  <c r="G22" i="13"/>
  <c r="E42" i="13"/>
  <c r="E81" i="13"/>
  <c r="G79" i="13"/>
  <c r="E59" i="13"/>
  <c r="E73" i="12"/>
  <c r="I78" i="12"/>
  <c r="I31" i="12"/>
  <c r="E50" i="12"/>
  <c r="G18" i="12"/>
  <c r="G64" i="12"/>
  <c r="E33" i="12"/>
  <c r="I17" i="12"/>
  <c r="G8" i="12"/>
  <c r="F9" i="12" s="1"/>
  <c r="I25" i="12"/>
  <c r="E41" i="12"/>
  <c r="E76" i="12"/>
  <c r="E11" i="12"/>
  <c r="G29" i="12"/>
  <c r="E47" i="12"/>
  <c r="E61" i="12"/>
  <c r="I76" i="12"/>
  <c r="G11" i="12"/>
  <c r="E31" i="12"/>
  <c r="E48" i="12"/>
  <c r="I61" i="12"/>
  <c r="G15" i="12"/>
  <c r="E71" i="12"/>
  <c r="E52" i="12"/>
  <c r="E72" i="12"/>
  <c r="I81" i="12"/>
  <c r="G65" i="12"/>
  <c r="E67" i="12"/>
  <c r="I8" i="12"/>
  <c r="E17" i="12"/>
  <c r="G51" i="12"/>
  <c r="E81" i="12"/>
  <c r="H51" i="12"/>
  <c r="I51" i="12" s="1"/>
  <c r="G16" i="12"/>
  <c r="I50" i="12"/>
  <c r="G79" i="12"/>
  <c r="E35" i="12"/>
  <c r="G80" i="12"/>
  <c r="I35" i="12"/>
  <c r="E68" i="12"/>
  <c r="G17" i="12"/>
  <c r="E9" i="12"/>
  <c r="E18" i="12"/>
  <c r="G38" i="12"/>
  <c r="H38" i="12" s="1"/>
  <c r="I38" i="12" s="1"/>
  <c r="E20" i="12"/>
  <c r="G39" i="12"/>
  <c r="I9" i="12"/>
  <c r="G22" i="12"/>
  <c r="E40" i="12"/>
  <c r="E53" i="12"/>
  <c r="E82" i="12"/>
  <c r="E10" i="12"/>
  <c r="F40" i="12"/>
  <c r="G40" i="12" s="1"/>
  <c r="E57" i="12"/>
  <c r="E74" i="12"/>
  <c r="E83" i="12"/>
  <c r="G13" i="12"/>
  <c r="G10" i="12"/>
  <c r="E58" i="12"/>
  <c r="I10" i="12"/>
  <c r="E29" i="12"/>
  <c r="E46" i="12"/>
  <c r="E59" i="12"/>
  <c r="G76" i="12"/>
  <c r="G14" i="12"/>
  <c r="H53" i="12"/>
  <c r="I53" i="12" s="1"/>
  <c r="G53" i="12"/>
  <c r="F54" i="12"/>
  <c r="G82" i="12"/>
  <c r="H82" i="12"/>
  <c r="I82" i="12" s="1"/>
  <c r="F41" i="12"/>
  <c r="F83" i="12"/>
  <c r="G78" i="12"/>
  <c r="F37" i="12"/>
  <c r="F52" i="12"/>
  <c r="F63" i="12"/>
  <c r="F30" i="12"/>
  <c r="G24" i="12"/>
  <c r="H18" i="12"/>
  <c r="I18" i="12" s="1"/>
  <c r="H33" i="12"/>
  <c r="I33" i="12" s="1"/>
  <c r="F31" i="12"/>
  <c r="G35" i="12"/>
  <c r="G61" i="12"/>
  <c r="G81" i="12"/>
  <c r="G50" i="12"/>
  <c r="G77" i="12"/>
  <c r="I11" i="12"/>
  <c r="G27" i="12"/>
  <c r="E42" i="12"/>
  <c r="E56" i="12"/>
  <c r="E66" i="12"/>
  <c r="I77" i="12"/>
  <c r="E8" i="12"/>
  <c r="E13" i="12"/>
  <c r="F36" i="12"/>
  <c r="F42" i="12"/>
  <c r="F62" i="12"/>
  <c r="F14" i="11"/>
  <c r="F80" i="11"/>
  <c r="F39" i="11"/>
  <c r="F65" i="11"/>
  <c r="F29" i="11"/>
  <c r="F31" i="11" s="1"/>
  <c r="F33" i="11" s="1"/>
  <c r="H78" i="11"/>
  <c r="F77" i="11"/>
  <c r="F81" i="11" s="1"/>
  <c r="F61" i="11"/>
  <c r="H61" i="11" s="1"/>
  <c r="F50" i="11"/>
  <c r="F35" i="11"/>
  <c r="H35" i="11" s="1"/>
  <c r="H31" i="11"/>
  <c r="H33" i="11" s="1"/>
  <c r="H25" i="11"/>
  <c r="F24" i="11"/>
  <c r="H18" i="11"/>
  <c r="H16" i="11"/>
  <c r="G7" i="11"/>
  <c r="G6" i="11"/>
  <c r="B6" i="11"/>
  <c r="G22" i="9"/>
  <c r="F18" i="9"/>
  <c r="H36" i="14" l="1"/>
  <c r="I36" i="14" s="1"/>
  <c r="G36" i="14"/>
  <c r="G51" i="14"/>
  <c r="H51" i="14"/>
  <c r="I51" i="14" s="1"/>
  <c r="F53" i="14"/>
  <c r="G62" i="14"/>
  <c r="H62" i="14"/>
  <c r="I62" i="14" s="1"/>
  <c r="F66" i="14"/>
  <c r="G81" i="14"/>
  <c r="F82" i="14"/>
  <c r="F40" i="14"/>
  <c r="F63" i="14"/>
  <c r="F37" i="14"/>
  <c r="F52" i="14"/>
  <c r="G78" i="14"/>
  <c r="F33" i="14"/>
  <c r="G33" i="14" s="1"/>
  <c r="G31" i="14"/>
  <c r="G28" i="14"/>
  <c r="F30" i="14"/>
  <c r="G19" i="14"/>
  <c r="F20" i="14"/>
  <c r="G39" i="11"/>
  <c r="G14" i="11"/>
  <c r="G80" i="11"/>
  <c r="E76" i="11"/>
  <c r="G38" i="11"/>
  <c r="H38" i="11" s="1"/>
  <c r="I38" i="11" s="1"/>
  <c r="G15" i="11"/>
  <c r="G11" i="11"/>
  <c r="G62" i="13"/>
  <c r="H62" i="13"/>
  <c r="I62" i="13" s="1"/>
  <c r="F66" i="13"/>
  <c r="G81" i="13"/>
  <c r="F82" i="13"/>
  <c r="F40" i="13"/>
  <c r="G78" i="13"/>
  <c r="F63" i="13"/>
  <c r="F52" i="13"/>
  <c r="F37" i="13"/>
  <c r="G36" i="13"/>
  <c r="H36" i="13"/>
  <c r="I36" i="13" s="1"/>
  <c r="G51" i="13"/>
  <c r="H51" i="13"/>
  <c r="I51" i="13" s="1"/>
  <c r="F53" i="13"/>
  <c r="G31" i="13"/>
  <c r="F33" i="13"/>
  <c r="G33" i="13" s="1"/>
  <c r="G28" i="13"/>
  <c r="F30" i="13"/>
  <c r="G19" i="13"/>
  <c r="F20" i="13"/>
  <c r="H40" i="12"/>
  <c r="I40" i="12" s="1"/>
  <c r="G62" i="12"/>
  <c r="H62" i="12"/>
  <c r="I62" i="12" s="1"/>
  <c r="F66" i="12"/>
  <c r="G42" i="12"/>
  <c r="H42" i="12"/>
  <c r="I42" i="12" s="1"/>
  <c r="F43" i="12"/>
  <c r="H63" i="12"/>
  <c r="I63" i="12" s="1"/>
  <c r="G63" i="12"/>
  <c r="G36" i="12"/>
  <c r="H36" i="12"/>
  <c r="I36" i="12" s="1"/>
  <c r="H52" i="12"/>
  <c r="I52" i="12" s="1"/>
  <c r="G52" i="12"/>
  <c r="H37" i="12"/>
  <c r="I37" i="12" s="1"/>
  <c r="G37" i="12"/>
  <c r="F33" i="12"/>
  <c r="G33" i="12" s="1"/>
  <c r="G31" i="12"/>
  <c r="H83" i="12"/>
  <c r="I83" i="12" s="1"/>
  <c r="G83" i="12"/>
  <c r="G19" i="12"/>
  <c r="H41" i="12"/>
  <c r="I41" i="12" s="1"/>
  <c r="G41" i="12"/>
  <c r="F56" i="12"/>
  <c r="F55" i="12"/>
  <c r="H54" i="12"/>
  <c r="I54" i="12" s="1"/>
  <c r="G54" i="12"/>
  <c r="F32" i="12"/>
  <c r="G32" i="12" s="1"/>
  <c r="G30" i="12"/>
  <c r="G65" i="11"/>
  <c r="E45" i="11"/>
  <c r="F62" i="11"/>
  <c r="F66" i="11" s="1"/>
  <c r="G50" i="11"/>
  <c r="I61" i="11"/>
  <c r="I18" i="11"/>
  <c r="F19" i="11"/>
  <c r="F20" i="11" s="1"/>
  <c r="F21" i="11" s="1"/>
  <c r="G24" i="11"/>
  <c r="G27" i="11"/>
  <c r="I35" i="11"/>
  <c r="E16" i="11"/>
  <c r="G16" i="11"/>
  <c r="I16" i="11"/>
  <c r="H50" i="11"/>
  <c r="I50" i="11" s="1"/>
  <c r="I25" i="11"/>
  <c r="E11" i="11"/>
  <c r="F28" i="11"/>
  <c r="I78" i="11"/>
  <c r="E82" i="11"/>
  <c r="I33" i="11"/>
  <c r="E83" i="11"/>
  <c r="G31" i="11"/>
  <c r="G33" i="11"/>
  <c r="F82" i="11"/>
  <c r="G81" i="11"/>
  <c r="F40" i="11"/>
  <c r="H62" i="11"/>
  <c r="I62" i="11" s="1"/>
  <c r="G12" i="11"/>
  <c r="E29" i="11"/>
  <c r="E33" i="11"/>
  <c r="E46" i="11"/>
  <c r="E52" i="11"/>
  <c r="G76" i="11"/>
  <c r="I31" i="11"/>
  <c r="G79" i="11"/>
  <c r="I8" i="11"/>
  <c r="E9" i="11"/>
  <c r="I12" i="11"/>
  <c r="G18" i="11"/>
  <c r="E41" i="11"/>
  <c r="E73" i="11"/>
  <c r="I76" i="11"/>
  <c r="I81" i="11"/>
  <c r="E58" i="11"/>
  <c r="G61" i="11"/>
  <c r="E66" i="11"/>
  <c r="I77" i="11"/>
  <c r="E61" i="11"/>
  <c r="E68" i="11"/>
  <c r="I9" i="11"/>
  <c r="E50" i="11"/>
  <c r="G64" i="11"/>
  <c r="E71" i="11"/>
  <c r="G77" i="11"/>
  <c r="E10" i="11"/>
  <c r="G10" i="11"/>
  <c r="E31" i="11"/>
  <c r="E47" i="11"/>
  <c r="E53" i="11"/>
  <c r="F78" i="11"/>
  <c r="I10" i="11"/>
  <c r="G17" i="11"/>
  <c r="E20" i="11"/>
  <c r="E35" i="11"/>
  <c r="E42" i="11"/>
  <c r="E56" i="11"/>
  <c r="E74" i="11"/>
  <c r="G35" i="11"/>
  <c r="E40" i="11"/>
  <c r="F51" i="11"/>
  <c r="E72" i="11"/>
  <c r="I11" i="11"/>
  <c r="E59" i="11"/>
  <c r="E67" i="11"/>
  <c r="E8" i="11"/>
  <c r="E15" i="11"/>
  <c r="E48" i="11"/>
  <c r="E81" i="11"/>
  <c r="G8" i="11"/>
  <c r="F9" i="11" s="1"/>
  <c r="E18" i="11"/>
  <c r="G22" i="11"/>
  <c r="F36" i="11"/>
  <c r="E57" i="11"/>
  <c r="F26" i="9"/>
  <c r="F38" i="9"/>
  <c r="F17" i="8"/>
  <c r="F12" i="8"/>
  <c r="F12" i="9"/>
  <c r="F15" i="9"/>
  <c r="F16" i="9" s="1"/>
  <c r="G53" i="14" l="1"/>
  <c r="H53" i="14"/>
  <c r="I53" i="14" s="1"/>
  <c r="F54" i="14"/>
  <c r="H66" i="14"/>
  <c r="I66" i="14" s="1"/>
  <c r="G66" i="14"/>
  <c r="F67" i="14"/>
  <c r="F68" i="14"/>
  <c r="H82" i="14"/>
  <c r="I82" i="14" s="1"/>
  <c r="G82" i="14"/>
  <c r="F83" i="14"/>
  <c r="F41" i="14"/>
  <c r="G40" i="14"/>
  <c r="H40" i="14"/>
  <c r="I40" i="14" s="1"/>
  <c r="F42" i="14"/>
  <c r="G63" i="14"/>
  <c r="H63" i="14"/>
  <c r="I63" i="14" s="1"/>
  <c r="G37" i="14"/>
  <c r="H37" i="14"/>
  <c r="I37" i="14" s="1"/>
  <c r="G52" i="14"/>
  <c r="H52" i="14"/>
  <c r="I52" i="14" s="1"/>
  <c r="G30" i="14"/>
  <c r="F32" i="14"/>
  <c r="G32" i="14" s="1"/>
  <c r="G20" i="14"/>
  <c r="F21" i="14"/>
  <c r="F25" i="11"/>
  <c r="F26" i="11" s="1"/>
  <c r="G26" i="11" s="1"/>
  <c r="G21" i="11"/>
  <c r="G66" i="13"/>
  <c r="H66" i="13"/>
  <c r="I66" i="13" s="1"/>
  <c r="F67" i="13"/>
  <c r="F68" i="13"/>
  <c r="H82" i="13"/>
  <c r="I82" i="13" s="1"/>
  <c r="F41" i="13"/>
  <c r="G82" i="13"/>
  <c r="F83" i="13"/>
  <c r="G40" i="13"/>
  <c r="H40" i="13"/>
  <c r="I40" i="13" s="1"/>
  <c r="F42" i="13"/>
  <c r="G63" i="13"/>
  <c r="H63" i="13"/>
  <c r="I63" i="13" s="1"/>
  <c r="G52" i="13"/>
  <c r="H52" i="13"/>
  <c r="I52" i="13" s="1"/>
  <c r="G37" i="13"/>
  <c r="H37" i="13"/>
  <c r="I37" i="13" s="1"/>
  <c r="G53" i="13"/>
  <c r="H53" i="13"/>
  <c r="I53" i="13" s="1"/>
  <c r="F54" i="13"/>
  <c r="G30" i="13"/>
  <c r="F32" i="13"/>
  <c r="G32" i="13" s="1"/>
  <c r="G20" i="13"/>
  <c r="F21" i="13"/>
  <c r="H55" i="12"/>
  <c r="I55" i="12" s="1"/>
  <c r="G55" i="12"/>
  <c r="G20" i="12"/>
  <c r="F45" i="12"/>
  <c r="F44" i="12"/>
  <c r="H43" i="12"/>
  <c r="I43" i="12" s="1"/>
  <c r="G43" i="12"/>
  <c r="G56" i="12"/>
  <c r="H56" i="12"/>
  <c r="I56" i="12" s="1"/>
  <c r="F57" i="12"/>
  <c r="G66" i="12"/>
  <c r="F68" i="12"/>
  <c r="F67" i="12"/>
  <c r="H66" i="12"/>
  <c r="I66" i="12" s="1"/>
  <c r="G62" i="11"/>
  <c r="G19" i="11"/>
  <c r="G20" i="11"/>
  <c r="G28" i="11"/>
  <c r="F30" i="11"/>
  <c r="F83" i="11"/>
  <c r="F41" i="11"/>
  <c r="H82" i="11"/>
  <c r="I82" i="11" s="1"/>
  <c r="G82" i="11"/>
  <c r="F63" i="11"/>
  <c r="G78" i="11"/>
  <c r="F37" i="11"/>
  <c r="F52" i="11"/>
  <c r="F67" i="11"/>
  <c r="G66" i="11"/>
  <c r="H66" i="11"/>
  <c r="I66" i="11" s="1"/>
  <c r="F68" i="11"/>
  <c r="H51" i="11"/>
  <c r="I51" i="11" s="1"/>
  <c r="F53" i="11"/>
  <c r="G51" i="11"/>
  <c r="H36" i="11"/>
  <c r="I36" i="11" s="1"/>
  <c r="G36" i="11"/>
  <c r="H40" i="11"/>
  <c r="I40" i="11" s="1"/>
  <c r="G40" i="11"/>
  <c r="F42" i="11"/>
  <c r="F13" i="9"/>
  <c r="C3" i="10"/>
  <c r="C5" i="10"/>
  <c r="C6" i="10"/>
  <c r="C7" i="10"/>
  <c r="C8" i="10"/>
  <c r="C4" i="10"/>
  <c r="F52" i="8"/>
  <c r="F30" i="9"/>
  <c r="F32" i="9" s="1"/>
  <c r="F66" i="8"/>
  <c r="H66" i="8" s="1"/>
  <c r="F34" i="8"/>
  <c r="H34" i="8" s="1"/>
  <c r="F29" i="8"/>
  <c r="F24" i="8"/>
  <c r="F26" i="8"/>
  <c r="F27" i="8" s="1"/>
  <c r="H64" i="8"/>
  <c r="H65" i="8"/>
  <c r="H45" i="8"/>
  <c r="H51" i="8"/>
  <c r="H52" i="8"/>
  <c r="H53" i="8"/>
  <c r="H37" i="8"/>
  <c r="H38" i="8"/>
  <c r="H39" i="8"/>
  <c r="H40" i="8"/>
  <c r="H36" i="8"/>
  <c r="H23" i="8"/>
  <c r="H22" i="8"/>
  <c r="F20" i="9"/>
  <c r="H25" i="8"/>
  <c r="H29" i="8"/>
  <c r="H24" i="8"/>
  <c r="F20" i="8"/>
  <c r="F21" i="8" s="1"/>
  <c r="H21" i="8" s="1"/>
  <c r="H20" i="8"/>
  <c r="H79" i="9"/>
  <c r="H33" i="9"/>
  <c r="H27" i="9"/>
  <c r="H19" i="9"/>
  <c r="H12" i="9"/>
  <c r="G7" i="9"/>
  <c r="G18" i="9" s="1"/>
  <c r="G6" i="9"/>
  <c r="B6" i="9"/>
  <c r="F16" i="8"/>
  <c r="H19" i="8"/>
  <c r="F70" i="8"/>
  <c r="F72" i="8" s="1"/>
  <c r="F69" i="8"/>
  <c r="H69" i="8" s="1"/>
  <c r="F57" i="8"/>
  <c r="F59" i="8" s="1"/>
  <c r="F56" i="8"/>
  <c r="H56" i="8" s="1"/>
  <c r="F44" i="8"/>
  <c r="H44" i="8" s="1"/>
  <c r="F43" i="8"/>
  <c r="H43" i="8" s="1"/>
  <c r="F39" i="8"/>
  <c r="F40" i="8" s="1"/>
  <c r="F38" i="8"/>
  <c r="F45" i="8" s="1"/>
  <c r="G54" i="14" l="1"/>
  <c r="H54" i="14"/>
  <c r="I54" i="14" s="1"/>
  <c r="F55" i="14"/>
  <c r="F56" i="14"/>
  <c r="G67" i="14"/>
  <c r="H67" i="14"/>
  <c r="I67" i="14" s="1"/>
  <c r="H68" i="14"/>
  <c r="I68" i="14" s="1"/>
  <c r="F69" i="14"/>
  <c r="G68" i="14"/>
  <c r="H83" i="14"/>
  <c r="I83" i="14" s="1"/>
  <c r="G83" i="14"/>
  <c r="G41" i="14"/>
  <c r="H41" i="14"/>
  <c r="I41" i="14" s="1"/>
  <c r="G42" i="14"/>
  <c r="H42" i="14"/>
  <c r="I42" i="14" s="1"/>
  <c r="F43" i="14"/>
  <c r="F25" i="14"/>
  <c r="G21" i="14"/>
  <c r="G67" i="13"/>
  <c r="H67" i="13"/>
  <c r="I67" i="13" s="1"/>
  <c r="G68" i="13"/>
  <c r="H68" i="13"/>
  <c r="I68" i="13" s="1"/>
  <c r="F69" i="13"/>
  <c r="G41" i="13"/>
  <c r="H41" i="13"/>
  <c r="I41" i="13" s="1"/>
  <c r="H83" i="13"/>
  <c r="I83" i="13" s="1"/>
  <c r="G83" i="13"/>
  <c r="G42" i="13"/>
  <c r="H42" i="13"/>
  <c r="I42" i="13" s="1"/>
  <c r="F43" i="13"/>
  <c r="G54" i="13"/>
  <c r="H54" i="13"/>
  <c r="I54" i="13" s="1"/>
  <c r="F55" i="13"/>
  <c r="F56" i="13"/>
  <c r="F25" i="13"/>
  <c r="G21" i="13"/>
  <c r="H45" i="12"/>
  <c r="I45" i="12" s="1"/>
  <c r="F46" i="12"/>
  <c r="G45" i="12"/>
  <c r="F69" i="12"/>
  <c r="H68" i="12"/>
  <c r="I68" i="12" s="1"/>
  <c r="G68" i="12"/>
  <c r="H44" i="12"/>
  <c r="I44" i="12" s="1"/>
  <c r="G44" i="12"/>
  <c r="G21" i="12"/>
  <c r="F25" i="12"/>
  <c r="F58" i="12"/>
  <c r="H57" i="12"/>
  <c r="I57" i="12" s="1"/>
  <c r="G57" i="12"/>
  <c r="H67" i="12"/>
  <c r="I67" i="12" s="1"/>
  <c r="G67" i="12"/>
  <c r="F32" i="11"/>
  <c r="G32" i="11" s="1"/>
  <c r="G30" i="11"/>
  <c r="H68" i="11"/>
  <c r="I68" i="11" s="1"/>
  <c r="F69" i="11"/>
  <c r="G68" i="11"/>
  <c r="G67" i="11"/>
  <c r="H67" i="11"/>
  <c r="I67" i="11" s="1"/>
  <c r="F43" i="11"/>
  <c r="H42" i="11"/>
  <c r="I42" i="11" s="1"/>
  <c r="G42" i="11"/>
  <c r="G52" i="11"/>
  <c r="H52" i="11"/>
  <c r="I52" i="11" s="1"/>
  <c r="H37" i="11"/>
  <c r="I37" i="11" s="1"/>
  <c r="G37" i="11"/>
  <c r="H63" i="11"/>
  <c r="I63" i="11" s="1"/>
  <c r="G63" i="11"/>
  <c r="F54" i="11"/>
  <c r="H53" i="11"/>
  <c r="I53" i="11" s="1"/>
  <c r="G53" i="11"/>
  <c r="G41" i="11"/>
  <c r="H41" i="11"/>
  <c r="I41" i="11" s="1"/>
  <c r="H83" i="11"/>
  <c r="I83" i="11" s="1"/>
  <c r="G83" i="11"/>
  <c r="G32" i="9"/>
  <c r="F34" i="9"/>
  <c r="G34" i="9" s="1"/>
  <c r="F21" i="9"/>
  <c r="F22" i="9" s="1"/>
  <c r="F23" i="9" s="1"/>
  <c r="F27" i="9" s="1"/>
  <c r="F28" i="9" s="1"/>
  <c r="F29" i="9" s="1"/>
  <c r="F31" i="9" s="1"/>
  <c r="F33" i="9" s="1"/>
  <c r="F35" i="9" s="1"/>
  <c r="G41" i="9"/>
  <c r="G16" i="9"/>
  <c r="G10" i="9"/>
  <c r="G66" i="9"/>
  <c r="G12" i="9"/>
  <c r="E33" i="9"/>
  <c r="G80" i="9"/>
  <c r="E74" i="9"/>
  <c r="E60" i="9"/>
  <c r="E11" i="9"/>
  <c r="G24" i="9"/>
  <c r="G30" i="9"/>
  <c r="E47" i="9"/>
  <c r="E75" i="9"/>
  <c r="E12" i="9"/>
  <c r="G20" i="9"/>
  <c r="E49" i="9"/>
  <c r="F60" i="8"/>
  <c r="H59" i="8"/>
  <c r="F30" i="8"/>
  <c r="G27" i="8"/>
  <c r="H27" i="8"/>
  <c r="F73" i="8"/>
  <c r="H73" i="8" s="1"/>
  <c r="H72" i="8"/>
  <c r="I51" i="8"/>
  <c r="F31" i="8"/>
  <c r="E31" i="9"/>
  <c r="H57" i="8"/>
  <c r="H26" i="8"/>
  <c r="E58" i="9"/>
  <c r="H20" i="9"/>
  <c r="I20" i="9" s="1"/>
  <c r="H70" i="8"/>
  <c r="G19" i="9"/>
  <c r="E72" i="9"/>
  <c r="E42" i="9"/>
  <c r="G26" i="9"/>
  <c r="E9" i="9"/>
  <c r="F46" i="8"/>
  <c r="H46" i="8" s="1"/>
  <c r="F41" i="8"/>
  <c r="H41" i="8" s="1"/>
  <c r="F47" i="8"/>
  <c r="H47" i="8" s="1"/>
  <c r="F71" i="8"/>
  <c r="H71" i="8" s="1"/>
  <c r="F58" i="8"/>
  <c r="H58" i="8" s="1"/>
  <c r="I19" i="9"/>
  <c r="E38" i="9"/>
  <c r="I33" i="9"/>
  <c r="E77" i="9"/>
  <c r="I10" i="9"/>
  <c r="E22" i="9"/>
  <c r="G11" i="9"/>
  <c r="E68" i="9"/>
  <c r="I81" i="9"/>
  <c r="I12" i="9"/>
  <c r="E82" i="9"/>
  <c r="E73" i="9"/>
  <c r="E52" i="9"/>
  <c r="E59" i="9"/>
  <c r="H35" i="9"/>
  <c r="I35" i="9" s="1"/>
  <c r="E44" i="9"/>
  <c r="I77" i="9"/>
  <c r="I27" i="9"/>
  <c r="E50" i="9"/>
  <c r="E54" i="9"/>
  <c r="H13" i="9"/>
  <c r="H14" i="9" s="1"/>
  <c r="I14" i="9" s="1"/>
  <c r="I79" i="9"/>
  <c r="E10" i="9"/>
  <c r="E19" i="9"/>
  <c r="I11" i="9"/>
  <c r="E48" i="9"/>
  <c r="G8" i="9"/>
  <c r="F9" i="9" s="1"/>
  <c r="I15" i="9"/>
  <c r="E35" i="9"/>
  <c r="I16" i="9"/>
  <c r="E67" i="9"/>
  <c r="E61" i="9"/>
  <c r="E8" i="9"/>
  <c r="G15" i="9"/>
  <c r="I78" i="9"/>
  <c r="E55" i="9"/>
  <c r="E20" i="9"/>
  <c r="E43" i="9"/>
  <c r="E69" i="9"/>
  <c r="I8" i="9"/>
  <c r="E83" i="9"/>
  <c r="E63" i="9"/>
  <c r="I9" i="9"/>
  <c r="E81" i="9"/>
  <c r="H12" i="8"/>
  <c r="G39" i="8"/>
  <c r="H17" i="8"/>
  <c r="F13" i="8"/>
  <c r="G7" i="8"/>
  <c r="G6" i="8"/>
  <c r="B6" i="8"/>
  <c r="L54" i="7"/>
  <c r="L73" i="7"/>
  <c r="L72" i="7"/>
  <c r="L71" i="7"/>
  <c r="L70" i="7"/>
  <c r="L69" i="7"/>
  <c r="L68" i="7"/>
  <c r="L67" i="7"/>
  <c r="L66" i="7"/>
  <c r="L65" i="7"/>
  <c r="L64" i="7"/>
  <c r="L61" i="7"/>
  <c r="L60" i="7"/>
  <c r="L59" i="7"/>
  <c r="L57" i="7"/>
  <c r="L56" i="7"/>
  <c r="L55" i="7"/>
  <c r="L53" i="7"/>
  <c r="L52" i="7"/>
  <c r="L62" i="7"/>
  <c r="L51" i="7"/>
  <c r="L49" i="7"/>
  <c r="L48" i="7"/>
  <c r="L47" i="7"/>
  <c r="L46" i="7"/>
  <c r="L44" i="7"/>
  <c r="L43" i="7"/>
  <c r="L42" i="7"/>
  <c r="L41" i="7"/>
  <c r="L40" i="7"/>
  <c r="L39" i="7"/>
  <c r="L38" i="7"/>
  <c r="L36" i="7"/>
  <c r="L35" i="7"/>
  <c r="L34" i="7"/>
  <c r="L33" i="7"/>
  <c r="L32" i="7"/>
  <c r="L29" i="7"/>
  <c r="L28" i="7"/>
  <c r="L27" i="7"/>
  <c r="L26" i="7"/>
  <c r="L31" i="7"/>
  <c r="L24" i="7"/>
  <c r="L23" i="7"/>
  <c r="G21" i="7"/>
  <c r="L22" i="7"/>
  <c r="L21" i="7"/>
  <c r="L20" i="7"/>
  <c r="L19" i="7"/>
  <c r="L17" i="7"/>
  <c r="L16" i="7"/>
  <c r="L15" i="7"/>
  <c r="L11" i="7"/>
  <c r="L10" i="7"/>
  <c r="L9" i="7"/>
  <c r="L8" i="7"/>
  <c r="K68" i="7"/>
  <c r="K69" i="7" s="1"/>
  <c r="K70" i="7" s="1"/>
  <c r="K71" i="7" s="1"/>
  <c r="K72" i="7" s="1"/>
  <c r="K73" i="7" s="1"/>
  <c r="K66" i="7"/>
  <c r="K58" i="7"/>
  <c r="L58" i="7" s="1"/>
  <c r="K49" i="7"/>
  <c r="K47" i="7"/>
  <c r="K45" i="7"/>
  <c r="L45" i="7" s="1"/>
  <c r="K28" i="7"/>
  <c r="K29" i="7" s="1"/>
  <c r="K33" i="7" s="1"/>
  <c r="K17" i="7"/>
  <c r="K12" i="7"/>
  <c r="K13" i="7" s="1"/>
  <c r="K14" i="7" s="1"/>
  <c r="L14" i="7" s="1"/>
  <c r="G55" i="14" l="1"/>
  <c r="H55" i="14"/>
  <c r="I55" i="14" s="1"/>
  <c r="G56" i="14"/>
  <c r="H56" i="14"/>
  <c r="I56" i="14" s="1"/>
  <c r="F57" i="14"/>
  <c r="H69" i="14"/>
  <c r="I69" i="14" s="1"/>
  <c r="F70" i="14"/>
  <c r="F71" i="14"/>
  <c r="G69" i="14"/>
  <c r="G43" i="14"/>
  <c r="H43" i="14"/>
  <c r="I43" i="14" s="1"/>
  <c r="F44" i="14"/>
  <c r="F45" i="14"/>
  <c r="G25" i="14"/>
  <c r="F26" i="14"/>
  <c r="G26" i="14" s="1"/>
  <c r="G69" i="13"/>
  <c r="H69" i="13"/>
  <c r="I69" i="13" s="1"/>
  <c r="F70" i="13"/>
  <c r="F71" i="13"/>
  <c r="G43" i="13"/>
  <c r="H43" i="13"/>
  <c r="I43" i="13" s="1"/>
  <c r="F44" i="13"/>
  <c r="F45" i="13"/>
  <c r="G55" i="13"/>
  <c r="H55" i="13"/>
  <c r="I55" i="13" s="1"/>
  <c r="G56" i="13"/>
  <c r="H56" i="13"/>
  <c r="I56" i="13" s="1"/>
  <c r="F57" i="13"/>
  <c r="G25" i="13"/>
  <c r="F26" i="13"/>
  <c r="G26" i="13" s="1"/>
  <c r="H58" i="12"/>
  <c r="I58" i="12" s="1"/>
  <c r="G58" i="12"/>
  <c r="F59" i="12"/>
  <c r="G69" i="12"/>
  <c r="F71" i="12"/>
  <c r="F70" i="12"/>
  <c r="H69" i="12"/>
  <c r="I69" i="12" s="1"/>
  <c r="F47" i="12"/>
  <c r="H46" i="12"/>
  <c r="I46" i="12" s="1"/>
  <c r="G46" i="12"/>
  <c r="F26" i="12"/>
  <c r="G26" i="12" s="1"/>
  <c r="G25" i="12"/>
  <c r="G25" i="11"/>
  <c r="F45" i="11"/>
  <c r="F44" i="11"/>
  <c r="H43" i="11"/>
  <c r="I43" i="11" s="1"/>
  <c r="G43" i="11"/>
  <c r="G54" i="11"/>
  <c r="F55" i="11"/>
  <c r="H54" i="11"/>
  <c r="I54" i="11" s="1"/>
  <c r="F56" i="11"/>
  <c r="F70" i="11"/>
  <c r="H69" i="11"/>
  <c r="I69" i="11" s="1"/>
  <c r="G69" i="11"/>
  <c r="F71" i="11"/>
  <c r="F32" i="8"/>
  <c r="G30" i="8"/>
  <c r="H30" i="8"/>
  <c r="I44" i="8"/>
  <c r="E32" i="8"/>
  <c r="E51" i="8"/>
  <c r="E53" i="8"/>
  <c r="E75" i="8"/>
  <c r="E66" i="8"/>
  <c r="G51" i="8"/>
  <c r="E64" i="8"/>
  <c r="G25" i="8"/>
  <c r="I20" i="8"/>
  <c r="G34" i="8"/>
  <c r="E77" i="8"/>
  <c r="E30" i="8"/>
  <c r="E9" i="8"/>
  <c r="I25" i="8"/>
  <c r="G26" i="8"/>
  <c r="G29" i="8"/>
  <c r="G31" i="8"/>
  <c r="H31" i="8"/>
  <c r="I31" i="8" s="1"/>
  <c r="F61" i="8"/>
  <c r="H60" i="8"/>
  <c r="I60" i="8" s="1"/>
  <c r="I29" i="8"/>
  <c r="G37" i="8"/>
  <c r="I34" i="8"/>
  <c r="E56" i="8"/>
  <c r="I26" i="8"/>
  <c r="G72" i="8"/>
  <c r="I21" i="8"/>
  <c r="G21" i="9"/>
  <c r="I69" i="8"/>
  <c r="I46" i="8"/>
  <c r="I45" i="8"/>
  <c r="I56" i="8"/>
  <c r="I58" i="8"/>
  <c r="I71" i="8"/>
  <c r="E10" i="8"/>
  <c r="I24" i="8"/>
  <c r="I70" i="8"/>
  <c r="I72" i="8"/>
  <c r="I23" i="8"/>
  <c r="I22" i="8"/>
  <c r="I17" i="8"/>
  <c r="I37" i="8"/>
  <c r="I41" i="8"/>
  <c r="I40" i="8"/>
  <c r="I16" i="8"/>
  <c r="I39" i="8"/>
  <c r="I11" i="8"/>
  <c r="I38" i="8"/>
  <c r="I10" i="8"/>
  <c r="I43" i="8"/>
  <c r="I9" i="8"/>
  <c r="G64" i="8"/>
  <c r="E69" i="8"/>
  <c r="I15" i="8"/>
  <c r="E22" i="8"/>
  <c r="I59" i="8"/>
  <c r="F48" i="8"/>
  <c r="I47" i="8"/>
  <c r="H13" i="8"/>
  <c r="H14" i="8" s="1"/>
  <c r="I14" i="8" s="1"/>
  <c r="I27" i="8"/>
  <c r="I30" i="8"/>
  <c r="I57" i="8"/>
  <c r="I8" i="8"/>
  <c r="I36" i="8"/>
  <c r="I19" i="8"/>
  <c r="I13" i="9"/>
  <c r="G13" i="9"/>
  <c r="F14" i="9"/>
  <c r="G14" i="9" s="1"/>
  <c r="I12" i="8"/>
  <c r="G56" i="8"/>
  <c r="E43" i="8"/>
  <c r="G43" i="8"/>
  <c r="E65" i="8"/>
  <c r="G15" i="8"/>
  <c r="G44" i="8"/>
  <c r="G16" i="8"/>
  <c r="G46" i="8"/>
  <c r="E67" i="8"/>
  <c r="G17" i="8"/>
  <c r="E20" i="8"/>
  <c r="G69" i="8"/>
  <c r="G23" i="8"/>
  <c r="G70" i="8"/>
  <c r="G24" i="8"/>
  <c r="E47" i="8"/>
  <c r="G57" i="8"/>
  <c r="G47" i="8"/>
  <c r="G58" i="8"/>
  <c r="G9" i="8"/>
  <c r="E60" i="8"/>
  <c r="E33" i="8"/>
  <c r="E76" i="8"/>
  <c r="G10" i="8"/>
  <c r="E36" i="8"/>
  <c r="E78" i="8"/>
  <c r="G20" i="8"/>
  <c r="E40" i="8"/>
  <c r="G60" i="8"/>
  <c r="E71" i="8"/>
  <c r="E8" i="8"/>
  <c r="G21" i="8"/>
  <c r="E41" i="8"/>
  <c r="E61" i="8"/>
  <c r="G71" i="8"/>
  <c r="G8" i="8"/>
  <c r="G41" i="8"/>
  <c r="E72" i="8"/>
  <c r="G13" i="8"/>
  <c r="F14" i="8"/>
  <c r="G14" i="8" s="1"/>
  <c r="E11" i="8"/>
  <c r="E19" i="8"/>
  <c r="G45" i="8"/>
  <c r="E52" i="8"/>
  <c r="E59" i="8"/>
  <c r="G11" i="8"/>
  <c r="G19" i="8"/>
  <c r="E39" i="8"/>
  <c r="E46" i="8"/>
  <c r="G59" i="8"/>
  <c r="G12" i="8"/>
  <c r="G32" i="8"/>
  <c r="G22" i="8"/>
  <c r="G40" i="8"/>
  <c r="E48" i="8"/>
  <c r="E54" i="8"/>
  <c r="L12" i="7"/>
  <c r="L13" i="7"/>
  <c r="F24" i="7"/>
  <c r="G57" i="14" l="1"/>
  <c r="H57" i="14"/>
  <c r="I57" i="14" s="1"/>
  <c r="F58" i="14"/>
  <c r="G70" i="14"/>
  <c r="H70" i="14"/>
  <c r="I70" i="14" s="1"/>
  <c r="G71" i="14"/>
  <c r="H71" i="14"/>
  <c r="I71" i="14" s="1"/>
  <c r="F72" i="14"/>
  <c r="G44" i="14"/>
  <c r="H44" i="14"/>
  <c r="I44" i="14" s="1"/>
  <c r="G45" i="14"/>
  <c r="H45" i="14"/>
  <c r="I45" i="14" s="1"/>
  <c r="F46" i="14"/>
  <c r="G70" i="13"/>
  <c r="H70" i="13"/>
  <c r="I70" i="13" s="1"/>
  <c r="G71" i="13"/>
  <c r="H71" i="13"/>
  <c r="I71" i="13" s="1"/>
  <c r="F72" i="13"/>
  <c r="G44" i="13"/>
  <c r="H44" i="13"/>
  <c r="I44" i="13" s="1"/>
  <c r="G45" i="13"/>
  <c r="H45" i="13"/>
  <c r="I45" i="13" s="1"/>
  <c r="F46" i="13"/>
  <c r="G57" i="13"/>
  <c r="H57" i="13"/>
  <c r="I57" i="13" s="1"/>
  <c r="F58" i="13"/>
  <c r="H47" i="12"/>
  <c r="I47" i="12" s="1"/>
  <c r="G47" i="12"/>
  <c r="F48" i="12"/>
  <c r="H70" i="12"/>
  <c r="I70" i="12" s="1"/>
  <c r="G70" i="12"/>
  <c r="H71" i="12"/>
  <c r="I71" i="12" s="1"/>
  <c r="G71" i="12"/>
  <c r="F72" i="12"/>
  <c r="H59" i="12"/>
  <c r="I59" i="12" s="1"/>
  <c r="G59" i="12"/>
  <c r="H70" i="11"/>
  <c r="I70" i="11" s="1"/>
  <c r="G70" i="11"/>
  <c r="H71" i="11"/>
  <c r="I71" i="11" s="1"/>
  <c r="G71" i="11"/>
  <c r="F72" i="11"/>
  <c r="G56" i="11"/>
  <c r="H56" i="11"/>
  <c r="I56" i="11" s="1"/>
  <c r="F57" i="11"/>
  <c r="G55" i="11"/>
  <c r="H55" i="11"/>
  <c r="I55" i="11" s="1"/>
  <c r="H44" i="11"/>
  <c r="I44" i="11" s="1"/>
  <c r="G44" i="11"/>
  <c r="H45" i="11"/>
  <c r="I45" i="11" s="1"/>
  <c r="F46" i="11"/>
  <c r="G45" i="11"/>
  <c r="G48" i="8"/>
  <c r="H48" i="8"/>
  <c r="I48" i="8" s="1"/>
  <c r="H61" i="8"/>
  <c r="I61" i="8" s="1"/>
  <c r="F62" i="8"/>
  <c r="G61" i="8"/>
  <c r="F33" i="8"/>
  <c r="H32" i="8"/>
  <c r="I32" i="8" s="1"/>
  <c r="I13" i="8"/>
  <c r="F74" i="8"/>
  <c r="I73" i="8"/>
  <c r="I64" i="8"/>
  <c r="F49" i="8"/>
  <c r="H49" i="8" s="1"/>
  <c r="G73" i="8"/>
  <c r="G36" i="8"/>
  <c r="G38" i="8"/>
  <c r="G7" i="7"/>
  <c r="G6" i="7"/>
  <c r="F47" i="7"/>
  <c r="F67" i="7"/>
  <c r="F68" i="7" s="1"/>
  <c r="F69" i="7" s="1"/>
  <c r="F70" i="7" s="1"/>
  <c r="F71" i="7" s="1"/>
  <c r="F49" i="7"/>
  <c r="F36" i="7"/>
  <c r="G58" i="14" l="1"/>
  <c r="H58" i="14"/>
  <c r="I58" i="14" s="1"/>
  <c r="F59" i="14"/>
  <c r="F73" i="14"/>
  <c r="G72" i="14"/>
  <c r="H72" i="14"/>
  <c r="I72" i="14" s="1"/>
  <c r="G46" i="14"/>
  <c r="H46" i="14"/>
  <c r="I46" i="14" s="1"/>
  <c r="F47" i="14"/>
  <c r="G72" i="13"/>
  <c r="H72" i="13"/>
  <c r="I72" i="13" s="1"/>
  <c r="F73" i="13"/>
  <c r="G46" i="13"/>
  <c r="H46" i="13"/>
  <c r="I46" i="13" s="1"/>
  <c r="F47" i="13"/>
  <c r="G58" i="13"/>
  <c r="H58" i="13"/>
  <c r="I58" i="13" s="1"/>
  <c r="F59" i="13"/>
  <c r="F73" i="12"/>
  <c r="H72" i="12"/>
  <c r="I72" i="12" s="1"/>
  <c r="G72" i="12"/>
  <c r="H48" i="12"/>
  <c r="I48" i="12" s="1"/>
  <c r="G48" i="12"/>
  <c r="H57" i="11"/>
  <c r="I57" i="11" s="1"/>
  <c r="F58" i="11"/>
  <c r="G57" i="11"/>
  <c r="H72" i="11"/>
  <c r="I72" i="11" s="1"/>
  <c r="G72" i="11"/>
  <c r="F73" i="11"/>
  <c r="F47" i="11"/>
  <c r="H46" i="11"/>
  <c r="I46" i="11" s="1"/>
  <c r="G46" i="11"/>
  <c r="G29" i="11"/>
  <c r="G27" i="9"/>
  <c r="H74" i="8"/>
  <c r="F75" i="8"/>
  <c r="H33" i="8"/>
  <c r="I33" i="8" s="1"/>
  <c r="G33" i="8"/>
  <c r="G62" i="8"/>
  <c r="H62" i="8"/>
  <c r="I62" i="8" s="1"/>
  <c r="F63" i="8"/>
  <c r="G23" i="9"/>
  <c r="G75" i="8"/>
  <c r="I49" i="8"/>
  <c r="F50" i="8"/>
  <c r="H50" i="8" s="1"/>
  <c r="G49" i="8"/>
  <c r="I65" i="8"/>
  <c r="G65" i="8"/>
  <c r="G74" i="8"/>
  <c r="I74" i="8"/>
  <c r="G20" i="7"/>
  <c r="G19" i="7"/>
  <c r="E48" i="7"/>
  <c r="E59" i="7"/>
  <c r="E46" i="7"/>
  <c r="G8" i="7"/>
  <c r="E19" i="7"/>
  <c r="E28" i="7"/>
  <c r="E20" i="7"/>
  <c r="E27" i="7"/>
  <c r="E9" i="7"/>
  <c r="E61" i="7"/>
  <c r="E70" i="7"/>
  <c r="E72" i="7"/>
  <c r="F72" i="7"/>
  <c r="F73" i="7" s="1"/>
  <c r="G73" i="7" s="1"/>
  <c r="G70" i="7"/>
  <c r="F17" i="7"/>
  <c r="E36" i="7"/>
  <c r="E73" i="7"/>
  <c r="G62" i="7"/>
  <c r="E62" i="7"/>
  <c r="G49" i="7"/>
  <c r="E49" i="7"/>
  <c r="G36" i="7"/>
  <c r="G39" i="7"/>
  <c r="G32" i="7"/>
  <c r="G52" i="7"/>
  <c r="F66" i="7"/>
  <c r="F58" i="7"/>
  <c r="F45" i="7"/>
  <c r="F34" i="7"/>
  <c r="F28" i="7"/>
  <c r="F29" i="7" s="1"/>
  <c r="F31" i="7" s="1"/>
  <c r="F33" i="7" s="1"/>
  <c r="F12" i="7"/>
  <c r="F13" i="7" s="1"/>
  <c r="F14" i="7" s="1"/>
  <c r="G59" i="14" l="1"/>
  <c r="H59" i="14"/>
  <c r="I59" i="14" s="1"/>
  <c r="G73" i="14"/>
  <c r="F74" i="14"/>
  <c r="H73" i="14"/>
  <c r="I73" i="14" s="1"/>
  <c r="G47" i="14"/>
  <c r="H47" i="14"/>
  <c r="I47" i="14" s="1"/>
  <c r="F48" i="14"/>
  <c r="G73" i="13"/>
  <c r="H73" i="13"/>
  <c r="I73" i="13" s="1"/>
  <c r="F74" i="13"/>
  <c r="G47" i="13"/>
  <c r="H47" i="13"/>
  <c r="I47" i="13" s="1"/>
  <c r="F48" i="13"/>
  <c r="G59" i="13"/>
  <c r="H59" i="13"/>
  <c r="I59" i="13" s="1"/>
  <c r="F74" i="12"/>
  <c r="H73" i="12"/>
  <c r="I73" i="12" s="1"/>
  <c r="G73" i="12"/>
  <c r="G73" i="11"/>
  <c r="H73" i="11"/>
  <c r="I73" i="11" s="1"/>
  <c r="F74" i="11"/>
  <c r="F59" i="11"/>
  <c r="H58" i="11"/>
  <c r="I58" i="11" s="1"/>
  <c r="G58" i="11"/>
  <c r="F48" i="11"/>
  <c r="H47" i="11"/>
  <c r="I47" i="11" s="1"/>
  <c r="G47" i="11"/>
  <c r="G28" i="9"/>
  <c r="H75" i="8"/>
  <c r="I75" i="8" s="1"/>
  <c r="F76" i="8"/>
  <c r="G63" i="8"/>
  <c r="H63" i="8"/>
  <c r="I63" i="8" s="1"/>
  <c r="F67" i="8"/>
  <c r="H67" i="8" s="1"/>
  <c r="I66" i="8"/>
  <c r="G66" i="8"/>
  <c r="I50" i="8"/>
  <c r="G50" i="8"/>
  <c r="G42" i="7"/>
  <c r="G43" i="7"/>
  <c r="G66" i="7"/>
  <c r="G67" i="7"/>
  <c r="E66" i="7"/>
  <c r="E67" i="7"/>
  <c r="H74" i="14" l="1"/>
  <c r="I74" i="14" s="1"/>
  <c r="G48" i="14"/>
  <c r="H48" i="14"/>
  <c r="I48" i="14" s="1"/>
  <c r="G74" i="13"/>
  <c r="H74" i="13"/>
  <c r="I74" i="13" s="1"/>
  <c r="G48" i="13"/>
  <c r="H48" i="13"/>
  <c r="I48" i="13" s="1"/>
  <c r="H74" i="12"/>
  <c r="I74" i="12" s="1"/>
  <c r="G74" i="12"/>
  <c r="H48" i="11"/>
  <c r="I48" i="11" s="1"/>
  <c r="G48" i="11"/>
  <c r="G59" i="11"/>
  <c r="H59" i="11"/>
  <c r="I59" i="11" s="1"/>
  <c r="H74" i="11"/>
  <c r="I74" i="11" s="1"/>
  <c r="G74" i="11"/>
  <c r="H76" i="8"/>
  <c r="I76" i="8" s="1"/>
  <c r="F77" i="8"/>
  <c r="G76" i="8"/>
  <c r="I67" i="8"/>
  <c r="G67" i="8"/>
  <c r="E56" i="7"/>
  <c r="E55" i="7"/>
  <c r="G57" i="7"/>
  <c r="G56" i="7"/>
  <c r="G55" i="7"/>
  <c r="G51" i="7"/>
  <c r="E51" i="7"/>
  <c r="G38" i="7"/>
  <c r="E38" i="7"/>
  <c r="G31" i="7"/>
  <c r="E31" i="7"/>
  <c r="E47" i="7"/>
  <c r="E43" i="7"/>
  <c r="E42" i="7"/>
  <c r="E41" i="7"/>
  <c r="E34" i="7"/>
  <c r="G15" i="7"/>
  <c r="G16" i="7"/>
  <c r="G47" i="7"/>
  <c r="G44" i="7"/>
  <c r="G45" i="7"/>
  <c r="G48" i="7"/>
  <c r="G46" i="7"/>
  <c r="G40" i="7"/>
  <c r="G35" i="7"/>
  <c r="G33" i="7"/>
  <c r="G27" i="7"/>
  <c r="G28" i="7"/>
  <c r="G64" i="7"/>
  <c r="G26" i="7"/>
  <c r="G24" i="7"/>
  <c r="G23" i="7"/>
  <c r="G22" i="7"/>
  <c r="E71" i="7"/>
  <c r="E64" i="7"/>
  <c r="E60" i="7"/>
  <c r="E54" i="7"/>
  <c r="E35" i="7"/>
  <c r="E29" i="7"/>
  <c r="E23" i="7"/>
  <c r="G72" i="7"/>
  <c r="G71" i="7"/>
  <c r="G69" i="7"/>
  <c r="G68" i="7"/>
  <c r="G65" i="7"/>
  <c r="G61" i="7"/>
  <c r="G60" i="7"/>
  <c r="G59" i="7"/>
  <c r="G58" i="7"/>
  <c r="G54" i="7"/>
  <c r="G53" i="7"/>
  <c r="G34" i="7"/>
  <c r="G29" i="7"/>
  <c r="G13" i="7"/>
  <c r="G14" i="7"/>
  <c r="G12" i="7"/>
  <c r="G17" i="7"/>
  <c r="G11" i="7"/>
  <c r="G10" i="7"/>
  <c r="E8" i="7"/>
  <c r="E11" i="7"/>
  <c r="E10" i="7"/>
  <c r="G9" i="7"/>
  <c r="B6" i="7"/>
  <c r="G29" i="9" l="1"/>
  <c r="H77" i="8"/>
  <c r="I77" i="8" s="1"/>
  <c r="G77" i="8"/>
  <c r="F78" i="8"/>
  <c r="I52" i="8"/>
  <c r="G52" i="8"/>
  <c r="G41" i="7"/>
  <c r="H78" i="8" l="1"/>
  <c r="I78" i="8" s="1"/>
  <c r="G78" i="8"/>
  <c r="G31" i="9"/>
  <c r="I53" i="8"/>
  <c r="F54" i="8"/>
  <c r="H54" i="8" s="1"/>
  <c r="G53" i="8"/>
  <c r="G33" i="9" l="1"/>
  <c r="I54" i="8"/>
  <c r="G54" i="8"/>
  <c r="G35" i="9" l="1"/>
  <c r="F63" i="9" l="1"/>
  <c r="G77" i="9"/>
  <c r="G36" i="9"/>
  <c r="F52" i="9"/>
  <c r="F78" i="9"/>
  <c r="F79" i="9" l="1"/>
  <c r="F40" i="9" s="1"/>
  <c r="F53" i="9"/>
  <c r="F39" i="9"/>
  <c r="F64" i="9"/>
  <c r="F81" i="9"/>
  <c r="G78" i="9"/>
  <c r="H52" i="9"/>
  <c r="I52" i="9" s="1"/>
  <c r="G52" i="9"/>
  <c r="H38" i="9"/>
  <c r="I38" i="9" s="1"/>
  <c r="G38" i="9"/>
  <c r="H63" i="9"/>
  <c r="I63" i="9" s="1"/>
  <c r="G63" i="9"/>
  <c r="G79" i="9" l="1"/>
  <c r="F54" i="9"/>
  <c r="H54" i="9" s="1"/>
  <c r="I54" i="9" s="1"/>
  <c r="F65" i="9"/>
  <c r="H65" i="9" s="1"/>
  <c r="I65" i="9" s="1"/>
  <c r="H40" i="9"/>
  <c r="I40" i="9" s="1"/>
  <c r="G40" i="9"/>
  <c r="F82" i="9"/>
  <c r="F42" i="9"/>
  <c r="G81" i="9"/>
  <c r="F67" i="9"/>
  <c r="H64" i="9"/>
  <c r="I64" i="9" s="1"/>
  <c r="G64" i="9"/>
  <c r="H53" i="9"/>
  <c r="I53" i="9" s="1"/>
  <c r="F55" i="9"/>
  <c r="G53" i="9"/>
  <c r="H39" i="9"/>
  <c r="I39" i="9" s="1"/>
  <c r="G39" i="9"/>
  <c r="G65" i="9" l="1"/>
  <c r="G54" i="9"/>
  <c r="F44" i="9"/>
  <c r="G42" i="9"/>
  <c r="H42" i="9"/>
  <c r="I42" i="9" s="1"/>
  <c r="G55" i="9"/>
  <c r="F56" i="9"/>
  <c r="H55" i="9"/>
  <c r="I55" i="9" s="1"/>
  <c r="H67" i="9"/>
  <c r="I67" i="9" s="1"/>
  <c r="F68" i="9"/>
  <c r="F69" i="9"/>
  <c r="G67" i="9"/>
  <c r="F83" i="9"/>
  <c r="H82" i="9"/>
  <c r="I82" i="9" s="1"/>
  <c r="G82" i="9"/>
  <c r="F43" i="9"/>
  <c r="H68" i="9" l="1"/>
  <c r="I68" i="9" s="1"/>
  <c r="G68" i="9"/>
  <c r="H83" i="9"/>
  <c r="I83" i="9" s="1"/>
  <c r="G83" i="9"/>
  <c r="F70" i="9"/>
  <c r="G69" i="9"/>
  <c r="H69" i="9"/>
  <c r="I69" i="9" s="1"/>
  <c r="F57" i="9"/>
  <c r="F58" i="9"/>
  <c r="H56" i="9"/>
  <c r="I56" i="9" s="1"/>
  <c r="G56" i="9"/>
  <c r="H43" i="9"/>
  <c r="I43" i="9" s="1"/>
  <c r="G43" i="9"/>
  <c r="F45" i="9"/>
  <c r="H44" i="9"/>
  <c r="I44" i="9" s="1"/>
  <c r="G44" i="9"/>
  <c r="H57" i="9" l="1"/>
  <c r="I57" i="9" s="1"/>
  <c r="G57" i="9"/>
  <c r="G58" i="9"/>
  <c r="F59" i="9"/>
  <c r="H58" i="9"/>
  <c r="I58" i="9" s="1"/>
  <c r="F72" i="9"/>
  <c r="G70" i="9"/>
  <c r="F71" i="9"/>
  <c r="H70" i="9"/>
  <c r="I70" i="9" s="1"/>
  <c r="F47" i="9"/>
  <c r="F46" i="9"/>
  <c r="H45" i="9"/>
  <c r="I45" i="9" s="1"/>
  <c r="G45" i="9"/>
  <c r="G47" i="9" l="1"/>
  <c r="F48" i="9"/>
  <c r="H47" i="9"/>
  <c r="I47" i="9" s="1"/>
  <c r="G71" i="9"/>
  <c r="H71" i="9"/>
  <c r="I71" i="9" s="1"/>
  <c r="F60" i="9"/>
  <c r="H59" i="9"/>
  <c r="I59" i="9" s="1"/>
  <c r="G59" i="9"/>
  <c r="G46" i="9"/>
  <c r="H46" i="9"/>
  <c r="I46" i="9" s="1"/>
  <c r="F73" i="9"/>
  <c r="G72" i="9"/>
  <c r="H72" i="9"/>
  <c r="I72" i="9" s="1"/>
  <c r="F49" i="9" l="1"/>
  <c r="G48" i="9"/>
  <c r="H48" i="9"/>
  <c r="I48" i="9" s="1"/>
  <c r="F74" i="9"/>
  <c r="H73" i="9"/>
  <c r="I73" i="9" s="1"/>
  <c r="G73" i="9"/>
  <c r="F61" i="9"/>
  <c r="G60" i="9"/>
  <c r="H60" i="9"/>
  <c r="I60" i="9" s="1"/>
  <c r="G61" i="9" l="1"/>
  <c r="H61" i="9"/>
  <c r="I61" i="9" s="1"/>
  <c r="F75" i="9"/>
  <c r="H74" i="9"/>
  <c r="I74" i="9" s="1"/>
  <c r="G74" i="9"/>
  <c r="F50" i="9"/>
  <c r="G49" i="9"/>
  <c r="H49" i="9"/>
  <c r="I49" i="9" s="1"/>
  <c r="H50" i="9" l="1"/>
  <c r="I50" i="9" s="1"/>
  <c r="G50" i="9"/>
  <c r="G75" i="9"/>
  <c r="H75" i="9"/>
  <c r="I75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450C33A9-52FC-4E61-8F92-B63D5D81B504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0CCD117C-26A6-40F3-A3E7-515663D53C1E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311E2497-4D8F-41B7-91F1-83264A90B2A4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86592CBA-4082-44D2-921A-F9F9B3252FB1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2D58C9A0-7ED7-4153-A20F-E45D28AEC795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Narisa Jotiban</author>
  </authors>
  <commentList>
    <comment ref="I11" authorId="0" shapeId="0" xr:uid="{00BB7E16-EA22-43CB-BE81-9E407BBB27C8}">
      <text>
        <r>
          <rPr>
            <b/>
            <sz val="9"/>
            <color indexed="81"/>
            <rFont val="Tahoma"/>
            <family val="2"/>
          </rPr>
          <t>Narisa Jotiban:</t>
        </r>
        <r>
          <rPr>
            <sz val="9"/>
            <color indexed="81"/>
            <rFont val="Tahoma"/>
            <family val="2"/>
          </rPr>
          <t xml:space="preserve">
PO1 can be issued on November 21, instead of 24 if there is no objection for intervenor requests from Alectra</t>
        </r>
      </text>
    </comment>
  </commentList>
</comments>
</file>

<file path=xl/sharedStrings.xml><?xml version="1.0" encoding="utf-8"?>
<sst xmlns="http://schemas.openxmlformats.org/spreadsheetml/2006/main" count="761" uniqueCount="129">
  <si>
    <t>Illustrative Schedule for Alectra Utilities - 2027-2031 Custom IR Application</t>
  </si>
  <si>
    <t>OEB File Number: EB-2025-0252</t>
  </si>
  <si>
    <t>Updated: October 15, 2025</t>
  </si>
  <si>
    <t>Stage</t>
  </si>
  <si>
    <t>Step #</t>
  </si>
  <si>
    <t>Procedural Steps</t>
  </si>
  <si>
    <t>Performance Standard Days Elapsed</t>
  </si>
  <si>
    <t>Performance Standard Date</t>
  </si>
  <si>
    <t>Case Schedule Days Elapsed</t>
  </si>
  <si>
    <t>Case Schedule Indicative Date*</t>
  </si>
  <si>
    <t>Actual Date</t>
  </si>
  <si>
    <t>Status</t>
  </si>
  <si>
    <t>Comments</t>
  </si>
  <si>
    <t>Proposed Case Schedule Days Elapsed</t>
  </si>
  <si>
    <t xml:space="preserve">Proposed Case Schedule </t>
  </si>
  <si>
    <t>Comments2</t>
  </si>
  <si>
    <t>Completeness</t>
  </si>
  <si>
    <t>Applicant files Application</t>
  </si>
  <si>
    <t>OEB issues Acknowledgement Letter</t>
  </si>
  <si>
    <t>OEB issues Completeness Letter</t>
  </si>
  <si>
    <t xml:space="preserve">Notice &amp; Procedural Order No. 1 </t>
  </si>
  <si>
    <t>OEB issues Notice of Hearing</t>
  </si>
  <si>
    <t>Applicant files Affidavit confirming service and publication</t>
  </si>
  <si>
    <t>Intervention requests</t>
  </si>
  <si>
    <t>OEB issues Procedural Order No. 1</t>
  </si>
  <si>
    <t>Issues List</t>
  </si>
  <si>
    <t xml:space="preserve">Issues Conference  </t>
  </si>
  <si>
    <t xml:space="preserve">           </t>
  </si>
  <si>
    <t>Submissions on Issues that parties unable to reach consensus</t>
  </si>
  <si>
    <t>If agreement reached, OEB staff files proposed issues list</t>
  </si>
  <si>
    <t>Confidentiality</t>
  </si>
  <si>
    <t>OEB staff and intervenors to file submissions on confidentiality, if any</t>
  </si>
  <si>
    <t>Applicant to file reply submissions on confidentiality</t>
  </si>
  <si>
    <t>Intervenor/Staff Intent Letter on Expert Evidence</t>
  </si>
  <si>
    <t>OEB staff and intervenor letters on intention to submit expert evidence</t>
  </si>
  <si>
    <t>HOLIDAY BREAK (DECEMBER 20, 2025 TO JANUARY 4, 2026 INCLUSIVE – 16 DAYS)</t>
  </si>
  <si>
    <t>Discovery</t>
  </si>
  <si>
    <t>OEB staff and intervenors file interrogatories</t>
  </si>
  <si>
    <t xml:space="preserve">Applicant files responses to interrogatories </t>
  </si>
  <si>
    <t>OEB staff and intervenors to file topic areas and time estimates for Technical Conference</t>
  </si>
  <si>
    <t>*February 16 - Family Day</t>
  </si>
  <si>
    <t xml:space="preserve">Technical Conference </t>
  </si>
  <si>
    <t xml:space="preserve">Technical Conference ends (5 days) </t>
  </si>
  <si>
    <t>Undertakings related to OEB staff and intervenor evidence Filed</t>
  </si>
  <si>
    <t>MARCH BREAK (March 16-20, 2026 )</t>
  </si>
  <si>
    <t xml:space="preserve">                                                                                                                                                                   </t>
  </si>
  <si>
    <t>Motions Hearing held (Re Incomplete IRRs &amp; Undertakings)</t>
  </si>
  <si>
    <t>OEB staff and intervenors file expert evidence, if any</t>
  </si>
  <si>
    <t>Interrogatories on OEB staff/intervenor expert evidence</t>
  </si>
  <si>
    <t>OEB staff and intervenor responses to interrogatories on expert evidence filed</t>
  </si>
  <si>
    <r>
      <t>Scenario 1 - Full Settlement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</si>
  <si>
    <t>Settlement Conference begins</t>
  </si>
  <si>
    <t xml:space="preserve">Settlement Conference ends </t>
  </si>
  <si>
    <t>Settlement Progress Letter filed</t>
  </si>
  <si>
    <t>Settlement Proposal filed (FULL settlement)</t>
  </si>
  <si>
    <t>OEB staff submission on Settlement Proposal filed</t>
  </si>
  <si>
    <t>Decision issued</t>
  </si>
  <si>
    <t>Scenario 2 - Substantial Settlement (1 Week Hearing)</t>
  </si>
  <si>
    <t>Settlement Proposal filed (SUBSTANTIAL Settlement)</t>
  </si>
  <si>
    <t>OEB staff submission on settlement proposal filed</t>
  </si>
  <si>
    <t>Presentation of settlement agreement &amp; oral hearing on unsettled issues begins (5 Days)</t>
  </si>
  <si>
    <t>Oral Hearing ends</t>
  </si>
  <si>
    <t>Undertakings from Oral Hearing filed</t>
  </si>
  <si>
    <t>Argument-in-chief filed</t>
  </si>
  <si>
    <t>OEB staff and intervenor submissions filed</t>
  </si>
  <si>
    <t>Reply argument filed</t>
  </si>
  <si>
    <t xml:space="preserve">Scenario 3 - Partial Settlement (2 Week Hearing) </t>
  </si>
  <si>
    <t>Settlement Proposal filed (PARTIAL Settlement)</t>
  </si>
  <si>
    <t>Presentation of Settlement Agreement &amp; Oral Hearing on unsettled issues begins (2 weeks)</t>
  </si>
  <si>
    <t>Oral Hearing Ends/Decision on Settlement Agreement</t>
  </si>
  <si>
    <t xml:space="preserve">Scenario 4 - No Settlement (3.5 Week Hearing) </t>
  </si>
  <si>
    <t>Letter reporting no settlement filed</t>
  </si>
  <si>
    <t>Oral Hearing on ALL Issues begins (3.5 weeks)</t>
  </si>
  <si>
    <t>Oral Hearing Ends</t>
  </si>
  <si>
    <t>OEB staff and intervenor Submissions filed</t>
  </si>
  <si>
    <t>Reply Argument filed</t>
  </si>
  <si>
    <t>Notes:</t>
  </si>
  <si>
    <t>* Indicative dates have not been approved by the OEB Panel.  They are intended to be illustrative only, provided the individual steps take place.</t>
  </si>
  <si>
    <t>Case Schedule Indicative Date* (Scenario 1)</t>
  </si>
  <si>
    <t>Planned Case Schedule Days Elapsed</t>
  </si>
  <si>
    <t>Case Schedule Indicative Date* (Scenario 2)</t>
  </si>
  <si>
    <t>Applicant files final DVA Continuity Schedule and other items</t>
  </si>
  <si>
    <t>OEB staff and intervenors file interrogatories on DVA Continuity Schedule and other items</t>
  </si>
  <si>
    <t>Applicant files responses to interrogatories on DVA Continuity Schedule and other items</t>
  </si>
  <si>
    <t>During the meeting with Alectra, the technical conference was summed to start on March 23, 2026</t>
  </si>
  <si>
    <t>April 3 is Good Friday</t>
  </si>
  <si>
    <t>May 18 is Victoria Day</t>
  </si>
  <si>
    <t>July 1 is Canada Day</t>
  </si>
  <si>
    <t>Aug 3 is Civic Day</t>
  </si>
  <si>
    <t>At least 4 days from Undertaking responses</t>
  </si>
  <si>
    <t>OEB staff and intervenors file motions letter</t>
  </si>
  <si>
    <t>Internal only***Pre-settlement conference clarification questions can be sent in several rounds up to a day before the settlement conference</t>
  </si>
  <si>
    <t>Deadline to send pre-settlement conference clarification questions</t>
  </si>
  <si>
    <t>Internal only***Pre-settlement conference clarification questions can be sent earlier and in several rounds until a day before the start of the settlement conference</t>
  </si>
  <si>
    <t>***Everything has to be finalized for Pauline to review***This is a separate process to accommodate the delay in providing the updated DVA Continuity Schedule and other items</t>
  </si>
  <si>
    <t>Updated: November 3, 2025</t>
  </si>
  <si>
    <t>Oral hearing starts</t>
  </si>
  <si>
    <t>Oral hearing ends</t>
  </si>
  <si>
    <t>Toronto Hydro files argument in chief</t>
  </si>
  <si>
    <t>OEB staff files submission</t>
  </si>
  <si>
    <t>Intervenors file submissions</t>
  </si>
  <si>
    <t>Toronto Hydro files reply submission</t>
  </si>
  <si>
    <t>Toronto Hydro (EB-2018-0165) - PO4 - February 27, 2019</t>
  </si>
  <si>
    <t>Toronto hydro files resposes to Interrogatories on Application Update</t>
  </si>
  <si>
    <t>Alectra needs 2 weeks</t>
  </si>
  <si>
    <t>OEB Staff Files proposed Issues List</t>
  </si>
  <si>
    <t>OEB staff and intervenors file the first set of interrogatories</t>
  </si>
  <si>
    <t xml:space="preserve">Applicant files responses to the first set of interrogatories </t>
  </si>
  <si>
    <t>Settlement Conference continues (3 additional days if required)</t>
  </si>
  <si>
    <t>Interventions Close</t>
  </si>
  <si>
    <t>Scenario 1 - Substantial Settlement (1 Week Hearing)</t>
  </si>
  <si>
    <t xml:space="preserve">Scenario 2 - No Settlement (3.5 Week Hearing) </t>
  </si>
  <si>
    <r>
      <t>Scenario 4 - Full Settlement</t>
    </r>
    <r>
      <rPr>
        <b/>
        <vertAlign val="superscript"/>
        <sz val="12"/>
        <color theme="1"/>
        <rFont val="Calibri"/>
        <family val="2"/>
        <scheme val="minor"/>
      </rPr>
      <t xml:space="preserve"> </t>
    </r>
  </si>
  <si>
    <t>OEB staff and intervenors file motions letter on the first set of interrogatories and undertakings</t>
  </si>
  <si>
    <t>Alectra files undertaking responses related to the Technical Conference</t>
  </si>
  <si>
    <t>Alectra files responses to the second set of interrogatories on Group 1 DVA</t>
  </si>
  <si>
    <t xml:space="preserve">OEB and Intervenors file clarification questions on the second set of IRs. </t>
  </si>
  <si>
    <t xml:space="preserve">OEB staff and intervenors file the second set of interrogatories </t>
  </si>
  <si>
    <t>Updated: November 24, 2025</t>
  </si>
  <si>
    <t>Alectra Utilities files responses to the clarification questions on the second set of interrogatory responses</t>
  </si>
  <si>
    <t>Applicant files the 2025 actual information as directed in Procedural No. 1</t>
  </si>
  <si>
    <t>Potential additional settlement days begin</t>
  </si>
  <si>
    <t>Potential additional settlement days end</t>
  </si>
  <si>
    <t>Updated: November 26, 2025</t>
  </si>
  <si>
    <t xml:space="preserve">Alectra files responses to the second set of interrogatories </t>
  </si>
  <si>
    <t>February 16 - Family</t>
  </si>
  <si>
    <t>Petar on vacation Jan 15-25</t>
  </si>
  <si>
    <t>Schedule for Alectra Utilities - 2027-2031 Custom IR Application</t>
  </si>
  <si>
    <t>Updated: April 10,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</si>
</sst>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_);[Red]\(0\)"/>
    <numFmt numFmtId="165" formatCode="[$-409]d\-mmm\-yy;@"/>
    <numFmt numFmtId="166" formatCode="[$-F800]dddd\,\ mmmm\ dd\,\ yyyy"/>
    <numFmt numFmtId="167" formatCode="[$-14009]dddd\,\ d\ mmmm\,\ yyyy;@"/>
    <numFmt numFmtId="168" formatCode="[$-409]mmmm\ d\,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rgb="FF006600"/>
      <name val="Calibri"/>
      <family val="2"/>
      <scheme val="minor"/>
    </font>
    <font>
      <b/>
      <sz val="12"/>
      <color rgb="FFCC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0" tint="-0.34998626667073579"/>
      <name val="Calibri"/>
      <family val="2"/>
      <scheme val="minor"/>
    </font>
    <font>
      <b/>
      <sz val="12"/>
      <color theme="1" tint="0.499984740745262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6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theme="1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0.249977111117893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rgb="FF000000"/>
      </top>
      <bottom style="medium">
        <color indexed="64"/>
      </bottom>
      <diagonal/>
    </border>
    <border>
      <left style="thin">
        <color auto="1"/>
      </left>
      <right style="medium">
        <color auto="1"/>
      </right>
      <top style="medium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rgb="FF000000"/>
      </top>
      <bottom/>
      <diagonal/>
    </border>
    <border>
      <left style="thin">
        <color auto="1"/>
      </left>
      <right style="medium">
        <color auto="1"/>
      </right>
      <top/>
      <bottom style="thin">
        <color rgb="FF000000"/>
      </bottom>
      <diagonal/>
    </border>
    <border>
      <left/>
      <right style="medium">
        <color auto="1"/>
      </right>
      <top style="thin">
        <color auto="1"/>
      </top>
      <bottom style="medium">
        <color indexed="64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 style="thin">
        <color auto="1"/>
      </bottom>
      <diagonal/>
    </border>
    <border>
      <left style="thin">
        <color indexed="64"/>
      </left>
      <right style="thin">
        <color auto="1"/>
      </right>
      <top style="thin">
        <color theme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theme="1"/>
      </top>
      <bottom style="thin">
        <color auto="1"/>
      </bottom>
      <diagonal/>
    </border>
    <border>
      <left/>
      <right style="medium">
        <color indexed="64"/>
      </right>
      <top style="thin">
        <color theme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theme="1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</cellStyleXfs>
  <cellXfs count="385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9" fontId="7" fillId="0" borderId="1" xfId="2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1" fontId="5" fillId="0" borderId="1" xfId="0" applyNumberFormat="1" applyFont="1" applyBorder="1" applyAlignment="1">
      <alignment horizontal="center" vertical="center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6" xfId="0" applyFont="1" applyBorder="1" applyAlignment="1">
      <alignment horizontal="left" vertical="center"/>
    </xf>
    <xf numFmtId="0" fontId="8" fillId="0" borderId="6" xfId="0" applyFont="1" applyBorder="1" applyAlignment="1">
      <alignment vertical="center"/>
    </xf>
    <xf numFmtId="9" fontId="7" fillId="0" borderId="2" xfId="2" applyNumberFormat="1" applyFont="1" applyFill="1" applyBorder="1" applyAlignment="1">
      <alignment horizontal="center" vertical="center" wrapText="1"/>
    </xf>
    <xf numFmtId="15" fontId="4" fillId="0" borderId="7" xfId="1" applyNumberFormat="1" applyFont="1" applyFill="1" applyBorder="1" applyAlignment="1">
      <alignment horizontal="center" vertical="center" wrapText="1"/>
    </xf>
    <xf numFmtId="1" fontId="5" fillId="0" borderId="8" xfId="1" applyNumberFormat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vertical="center" wrapText="1"/>
    </xf>
    <xf numFmtId="0" fontId="6" fillId="0" borderId="8" xfId="1" applyFont="1" applyFill="1" applyBorder="1" applyAlignment="1">
      <alignment horizontal="center" vertical="center"/>
    </xf>
    <xf numFmtId="9" fontId="7" fillId="0" borderId="8" xfId="2" applyNumberFormat="1" applyFont="1" applyFill="1" applyBorder="1" applyAlignment="1">
      <alignment horizontal="center" vertical="center" wrapText="1"/>
    </xf>
    <xf numFmtId="15" fontId="4" fillId="0" borderId="9" xfId="1" applyNumberFormat="1" applyFont="1" applyFill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9" fontId="7" fillId="0" borderId="11" xfId="2" applyNumberFormat="1" applyFont="1" applyFill="1" applyBorder="1" applyAlignment="1">
      <alignment horizontal="center" vertical="center" wrapText="1"/>
    </xf>
    <xf numFmtId="15" fontId="4" fillId="0" borderId="1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5" fontId="4" fillId="0" borderId="10" xfId="1" applyNumberFormat="1" applyFont="1" applyFill="1" applyBorder="1" applyAlignment="1">
      <alignment horizontal="center" vertical="center" wrapText="1"/>
    </xf>
    <xf numFmtId="0" fontId="5" fillId="0" borderId="11" xfId="1" applyFont="1" applyFill="1" applyBorder="1" applyAlignment="1">
      <alignment vertical="center" wrapText="1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 wrapText="1"/>
    </xf>
    <xf numFmtId="0" fontId="5" fillId="0" borderId="11" xfId="0" applyFont="1" applyBorder="1" applyAlignment="1">
      <alignment vertical="center" wrapText="1"/>
    </xf>
    <xf numFmtId="0" fontId="8" fillId="0" borderId="13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vertical="center"/>
    </xf>
    <xf numFmtId="1" fontId="5" fillId="0" borderId="15" xfId="0" applyNumberFormat="1" applyFont="1" applyBorder="1" applyAlignment="1">
      <alignment horizontal="center" vertical="center"/>
    </xf>
    <xf numFmtId="9" fontId="7" fillId="0" borderId="15" xfId="2" applyNumberFormat="1" applyFont="1" applyFill="1" applyBorder="1" applyAlignment="1">
      <alignment horizontal="center" vertical="center" wrapText="1"/>
    </xf>
    <xf numFmtId="9" fontId="7" fillId="0" borderId="0" xfId="2" applyNumberFormat="1" applyFont="1" applyFill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/>
    </xf>
    <xf numFmtId="165" fontId="8" fillId="0" borderId="4" xfId="0" applyNumberFormat="1" applyFont="1" applyBorder="1" applyAlignment="1">
      <alignment vertical="center"/>
    </xf>
    <xf numFmtId="165" fontId="8" fillId="0" borderId="0" xfId="0" applyNumberFormat="1" applyFont="1" applyAlignment="1">
      <alignment vertical="center"/>
    </xf>
    <xf numFmtId="165" fontId="8" fillId="0" borderId="6" xfId="0" applyNumberFormat="1" applyFont="1" applyBorder="1" applyAlignment="1">
      <alignment vertical="center"/>
    </xf>
    <xf numFmtId="165" fontId="9" fillId="0" borderId="0" xfId="0" applyNumberFormat="1" applyFont="1" applyAlignment="1">
      <alignment horizontal="center" vertical="center"/>
    </xf>
    <xf numFmtId="165" fontId="5" fillId="0" borderId="0" xfId="0" applyNumberFormat="1" applyFont="1" applyAlignment="1">
      <alignment horizontal="center" vertical="center"/>
    </xf>
    <xf numFmtId="15" fontId="11" fillId="0" borderId="5" xfId="0" applyNumberFormat="1" applyFont="1" applyBorder="1" applyAlignment="1">
      <alignment horizontal="left" vertical="center"/>
    </xf>
    <xf numFmtId="0" fontId="3" fillId="0" borderId="15" xfId="0" applyFont="1" applyBorder="1" applyAlignment="1">
      <alignment horizontal="center" vertical="center"/>
    </xf>
    <xf numFmtId="1" fontId="5" fillId="0" borderId="16" xfId="0" applyNumberFormat="1" applyFont="1" applyBorder="1" applyAlignment="1">
      <alignment horizontal="center" vertical="center"/>
    </xf>
    <xf numFmtId="9" fontId="7" fillId="0" borderId="16" xfId="2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0" fontId="7" fillId="0" borderId="0" xfId="0" applyFont="1" applyAlignment="1">
      <alignment vertical="top" wrapText="1" readingOrder="1"/>
    </xf>
    <xf numFmtId="0" fontId="4" fillId="0" borderId="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1" fontId="3" fillId="0" borderId="16" xfId="0" applyNumberFormat="1" applyFont="1" applyBorder="1" applyAlignment="1">
      <alignment horizontal="center" vertical="center"/>
    </xf>
    <xf numFmtId="0" fontId="5" fillId="0" borderId="18" xfId="1" applyNumberFormat="1" applyFont="1" applyFill="1" applyBorder="1" applyAlignment="1">
      <alignment wrapText="1" readingOrder="1"/>
    </xf>
    <xf numFmtId="0" fontId="5" fillId="0" borderId="19" xfId="0" applyFont="1" applyBorder="1" applyAlignment="1">
      <alignment wrapText="1" readingOrder="1"/>
    </xf>
    <xf numFmtId="0" fontId="5" fillId="0" borderId="20" xfId="0" applyFont="1" applyBorder="1" applyAlignment="1">
      <alignment wrapText="1" readingOrder="1"/>
    </xf>
    <xf numFmtId="0" fontId="5" fillId="0" borderId="21" xfId="0" applyFont="1" applyBorder="1" applyAlignment="1">
      <alignment wrapText="1" readingOrder="1"/>
    </xf>
    <xf numFmtId="0" fontId="5" fillId="0" borderId="19" xfId="0" applyFont="1" applyBorder="1" applyAlignment="1">
      <alignment vertical="center" wrapText="1" readingOrder="1"/>
    </xf>
    <xf numFmtId="0" fontId="7" fillId="0" borderId="21" xfId="0" applyFont="1" applyBorder="1" applyAlignment="1">
      <alignment vertical="center" wrapText="1" readingOrder="1"/>
    </xf>
    <xf numFmtId="0" fontId="7" fillId="0" borderId="23" xfId="0" applyFont="1" applyBorder="1" applyAlignment="1">
      <alignment vertical="center" wrapText="1" readingOrder="1"/>
    </xf>
    <xf numFmtId="0" fontId="7" fillId="0" borderId="20" xfId="0" applyFont="1" applyBorder="1" applyAlignment="1">
      <alignment vertical="center" wrapText="1" readingOrder="1"/>
    </xf>
    <xf numFmtId="0" fontId="7" fillId="0" borderId="18" xfId="0" applyFont="1" applyBorder="1" applyAlignment="1">
      <alignment vertical="top" wrapText="1" readingOrder="1"/>
    </xf>
    <xf numFmtId="0" fontId="7" fillId="0" borderId="19" xfId="0" applyFont="1" applyBorder="1" applyAlignment="1">
      <alignment vertical="top" wrapText="1" readingOrder="1"/>
    </xf>
    <xf numFmtId="0" fontId="7" fillId="0" borderId="22" xfId="0" applyFont="1" applyBorder="1" applyAlignment="1">
      <alignment vertical="top" wrapText="1" readingOrder="1"/>
    </xf>
    <xf numFmtId="0" fontId="7" fillId="0" borderId="21" xfId="0" applyFont="1" applyBorder="1" applyAlignment="1">
      <alignment vertical="top" wrapText="1" readingOrder="1"/>
    </xf>
    <xf numFmtId="0" fontId="4" fillId="0" borderId="24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 wrapText="1"/>
    </xf>
    <xf numFmtId="1" fontId="12" fillId="0" borderId="26" xfId="0" applyNumberFormat="1" applyFont="1" applyBorder="1" applyAlignment="1">
      <alignment horizontal="center" vertical="center" wrapText="1"/>
    </xf>
    <xf numFmtId="0" fontId="12" fillId="0" borderId="27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25" xfId="0" applyFont="1" applyBorder="1" applyAlignment="1">
      <alignment horizontal="center" vertical="center" wrapTex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7" fillId="0" borderId="18" xfId="1" applyNumberFormat="1" applyFont="1" applyFill="1" applyBorder="1" applyAlignment="1">
      <alignment vertical="center" wrapText="1" readingOrder="1"/>
    </xf>
    <xf numFmtId="0" fontId="7" fillId="0" borderId="19" xfId="1" applyNumberFormat="1" applyFont="1" applyFill="1" applyBorder="1" applyAlignment="1">
      <alignment vertical="top" wrapText="1" readingOrder="1"/>
    </xf>
    <xf numFmtId="0" fontId="0" fillId="0" borderId="10" xfId="0" applyBorder="1" applyAlignment="1">
      <alignment horizontal="center" vertical="center" wrapText="1"/>
    </xf>
    <xf numFmtId="0" fontId="5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7" fillId="0" borderId="20" xfId="1" applyNumberFormat="1" applyFont="1" applyFill="1" applyBorder="1" applyAlignment="1">
      <alignment vertical="center" wrapText="1" readingOrder="1"/>
    </xf>
    <xf numFmtId="166" fontId="3" fillId="0" borderId="8" xfId="0" applyNumberFormat="1" applyFont="1" applyBorder="1" applyAlignment="1">
      <alignment horizontal="center" vertical="center" wrapText="1"/>
    </xf>
    <xf numFmtId="166" fontId="3" fillId="0" borderId="1" xfId="0" applyNumberFormat="1" applyFont="1" applyBorder="1" applyAlignment="1">
      <alignment horizontal="center" vertical="center" wrapText="1"/>
    </xf>
    <xf numFmtId="166" fontId="3" fillId="0" borderId="11" xfId="0" applyNumberFormat="1" applyFont="1" applyBorder="1" applyAlignment="1">
      <alignment horizontal="center" vertical="center" wrapText="1"/>
    </xf>
    <xf numFmtId="166" fontId="3" fillId="0" borderId="2" xfId="0" applyNumberFormat="1" applyFont="1" applyBorder="1" applyAlignment="1">
      <alignment horizontal="center" vertical="center" wrapText="1"/>
    </xf>
    <xf numFmtId="164" fontId="16" fillId="0" borderId="8" xfId="1" applyNumberFormat="1" applyFont="1" applyFill="1" applyBorder="1" applyAlignment="1">
      <alignment horizontal="center" vertical="center"/>
    </xf>
    <xf numFmtId="164" fontId="16" fillId="0" borderId="1" xfId="0" applyNumberFormat="1" applyFont="1" applyBorder="1" applyAlignment="1">
      <alignment horizontal="center" vertical="center"/>
    </xf>
    <xf numFmtId="1" fontId="16" fillId="0" borderId="11" xfId="1" applyNumberFormat="1" applyFont="1" applyFill="1" applyBorder="1" applyAlignment="1">
      <alignment horizontal="center" vertical="center"/>
    </xf>
    <xf numFmtId="1" fontId="16" fillId="0" borderId="2" xfId="0" applyNumberFormat="1" applyFont="1" applyBorder="1" applyAlignment="1">
      <alignment horizontal="center" vertical="center"/>
    </xf>
    <xf numFmtId="1" fontId="16" fillId="0" borderId="1" xfId="0" applyNumberFormat="1" applyFont="1" applyBorder="1" applyAlignment="1">
      <alignment horizontal="center" vertical="center"/>
    </xf>
    <xf numFmtId="1" fontId="16" fillId="0" borderId="11" xfId="0" applyNumberFormat="1" applyFont="1" applyBorder="1" applyAlignment="1">
      <alignment horizontal="center" vertical="center"/>
    </xf>
    <xf numFmtId="1" fontId="16" fillId="0" borderId="1" xfId="1" applyNumberFormat="1" applyFont="1" applyFill="1" applyBorder="1" applyAlignment="1">
      <alignment horizontal="center" vertical="center"/>
    </xf>
    <xf numFmtId="1" fontId="16" fillId="0" borderId="2" xfId="1" applyNumberFormat="1" applyFont="1" applyFill="1" applyBorder="1" applyAlignment="1">
      <alignment horizontal="center" vertical="center"/>
    </xf>
    <xf numFmtId="1" fontId="16" fillId="0" borderId="16" xfId="1" applyNumberFormat="1" applyFont="1" applyFill="1" applyBorder="1" applyAlignment="1">
      <alignment horizontal="center" vertical="center"/>
    </xf>
    <xf numFmtId="1" fontId="16" fillId="0" borderId="15" xfId="1" applyNumberFormat="1" applyFont="1" applyFill="1" applyBorder="1" applyAlignment="1">
      <alignment horizontal="center" vertical="center"/>
    </xf>
    <xf numFmtId="0" fontId="14" fillId="0" borderId="0" xfId="0" applyFo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/>
    </xf>
    <xf numFmtId="0" fontId="5" fillId="0" borderId="32" xfId="0" applyFont="1" applyBorder="1" applyAlignment="1">
      <alignment vertical="center" wrapText="1"/>
    </xf>
    <xf numFmtId="0" fontId="7" fillId="0" borderId="30" xfId="1" applyNumberFormat="1" applyFont="1" applyFill="1" applyBorder="1" applyAlignment="1">
      <alignment vertical="top" wrapText="1" readingOrder="1"/>
    </xf>
    <xf numFmtId="0" fontId="7" fillId="0" borderId="33" xfId="1" applyNumberFormat="1" applyFont="1" applyFill="1" applyBorder="1" applyAlignment="1">
      <alignment vertical="top" wrapText="1" readingOrder="1"/>
    </xf>
    <xf numFmtId="0" fontId="7" fillId="0" borderId="30" xfId="0" applyFont="1" applyBorder="1" applyAlignment="1">
      <alignment vertical="center" wrapText="1" readingOrder="1"/>
    </xf>
    <xf numFmtId="0" fontId="4" fillId="7" borderId="17" xfId="0" applyFont="1" applyFill="1" applyBorder="1" applyAlignment="1">
      <alignment horizontal="center" vertical="center"/>
    </xf>
    <xf numFmtId="0" fontId="7" fillId="0" borderId="21" xfId="1" applyNumberFormat="1" applyFont="1" applyFill="1" applyBorder="1" applyAlignment="1">
      <alignment vertical="top" wrapText="1" readingOrder="1"/>
    </xf>
    <xf numFmtId="0" fontId="4" fillId="0" borderId="25" xfId="0" applyFont="1" applyBorder="1" applyAlignment="1">
      <alignment horizontal="center" vertical="center"/>
    </xf>
    <xf numFmtId="0" fontId="7" fillId="0" borderId="20" xfId="1" applyNumberFormat="1" applyFont="1" applyFill="1" applyBorder="1" applyAlignment="1">
      <alignment vertical="top" wrapText="1" readingOrder="1"/>
    </xf>
    <xf numFmtId="0" fontId="4" fillId="0" borderId="28" xfId="0" applyFont="1" applyBorder="1" applyAlignment="1">
      <alignment horizontal="center" vertical="center" wrapText="1"/>
    </xf>
    <xf numFmtId="1" fontId="5" fillId="0" borderId="29" xfId="0" applyNumberFormat="1" applyFont="1" applyBorder="1" applyAlignment="1">
      <alignment horizontal="center" vertical="center"/>
    </xf>
    <xf numFmtId="1" fontId="16" fillId="0" borderId="29" xfId="0" applyNumberFormat="1" applyFont="1" applyBorder="1" applyAlignment="1">
      <alignment horizontal="center" vertical="center"/>
    </xf>
    <xf numFmtId="166" fontId="3" fillId="0" borderId="29" xfId="0" applyNumberFormat="1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/>
    </xf>
    <xf numFmtId="9" fontId="7" fillId="0" borderId="29" xfId="2" applyNumberFormat="1" applyFont="1" applyFill="1" applyBorder="1" applyAlignment="1">
      <alignment horizontal="center" vertical="center" wrapText="1"/>
    </xf>
    <xf numFmtId="0" fontId="7" fillId="0" borderId="31" xfId="1" applyNumberFormat="1" applyFont="1" applyFill="1" applyBorder="1" applyAlignment="1">
      <alignment vertical="top" wrapText="1" readingOrder="1"/>
    </xf>
    <xf numFmtId="0" fontId="5" fillId="0" borderId="29" xfId="0" applyFont="1" applyBorder="1" applyAlignment="1">
      <alignment horizontal="left" vertical="center" wrapText="1"/>
    </xf>
    <xf numFmtId="0" fontId="5" fillId="0" borderId="16" xfId="1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1" fontId="5" fillId="4" borderId="8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vertical="center" wrapText="1"/>
    </xf>
    <xf numFmtId="1" fontId="16" fillId="4" borderId="8" xfId="1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7" fillId="0" borderId="2" xfId="1" applyNumberFormat="1" applyFont="1" applyFill="1" applyBorder="1" applyAlignment="1">
      <alignment vertical="center" wrapText="1" readingOrder="1"/>
    </xf>
    <xf numFmtId="0" fontId="7" fillId="0" borderId="30" xfId="0" applyFont="1" applyBorder="1" applyAlignment="1">
      <alignment vertical="top" wrapText="1" readingOrder="1"/>
    </xf>
    <xf numFmtId="15" fontId="4" fillId="0" borderId="12" xfId="0" applyNumberFormat="1" applyFont="1" applyBorder="1" applyAlignment="1">
      <alignment horizontal="center" vertical="center"/>
    </xf>
    <xf numFmtId="1" fontId="16" fillId="5" borderId="2" xfId="1" applyNumberFormat="1" applyFont="1" applyFill="1" applyBorder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1" fontId="5" fillId="6" borderId="2" xfId="0" applyNumberFormat="1" applyFont="1" applyFill="1" applyBorder="1" applyAlignment="1">
      <alignment horizontal="center" vertical="center"/>
    </xf>
    <xf numFmtId="0" fontId="5" fillId="6" borderId="2" xfId="0" applyFont="1" applyFill="1" applyBorder="1" applyAlignment="1">
      <alignment vertical="center" wrapText="1"/>
    </xf>
    <xf numFmtId="1" fontId="16" fillId="6" borderId="2" xfId="1" applyNumberFormat="1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1" fontId="5" fillId="0" borderId="1" xfId="1" applyNumberFormat="1" applyFont="1" applyFill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 vertical="center"/>
    </xf>
    <xf numFmtId="0" fontId="7" fillId="0" borderId="22" xfId="2" applyNumberFormat="1" applyFont="1" applyFill="1" applyBorder="1" applyAlignment="1">
      <alignment vertical="top" wrapText="1" readingOrder="1"/>
    </xf>
    <xf numFmtId="1" fontId="5" fillId="7" borderId="2" xfId="0" applyNumberFormat="1" applyFont="1" applyFill="1" applyBorder="1" applyAlignment="1">
      <alignment horizontal="center" vertical="center"/>
    </xf>
    <xf numFmtId="0" fontId="5" fillId="7" borderId="2" xfId="0" applyFont="1" applyFill="1" applyBorder="1" applyAlignment="1">
      <alignment vertical="center" wrapText="1"/>
    </xf>
    <xf numFmtId="1" fontId="16" fillId="7" borderId="2" xfId="1" applyNumberFormat="1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7" fillId="0" borderId="20" xfId="0" applyFont="1" applyBorder="1" applyAlignment="1">
      <alignment vertical="top" wrapText="1" readingOrder="1"/>
    </xf>
    <xf numFmtId="1" fontId="5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vertical="center" wrapText="1"/>
    </xf>
    <xf numFmtId="165" fontId="12" fillId="0" borderId="35" xfId="0" applyNumberFormat="1" applyFont="1" applyBorder="1" applyAlignment="1">
      <alignment horizontal="center" vertical="center" wrapText="1"/>
    </xf>
    <xf numFmtId="166" fontId="3" fillId="0" borderId="36" xfId="0" applyNumberFormat="1" applyFont="1" applyBorder="1" applyAlignment="1">
      <alignment horizontal="center" vertical="center"/>
    </xf>
    <xf numFmtId="166" fontId="3" fillId="0" borderId="37" xfId="0" applyNumberFormat="1" applyFont="1" applyBorder="1" applyAlignment="1">
      <alignment horizontal="center" vertical="center"/>
    </xf>
    <xf numFmtId="166" fontId="3" fillId="0" borderId="36" xfId="1" applyNumberFormat="1" applyFont="1" applyFill="1" applyBorder="1" applyAlignment="1">
      <alignment horizontal="center" vertical="center"/>
    </xf>
    <xf numFmtId="166" fontId="3" fillId="0" borderId="38" xfId="1" applyNumberFormat="1" applyFont="1" applyFill="1" applyBorder="1" applyAlignment="1">
      <alignment horizontal="center" vertical="center"/>
    </xf>
    <xf numFmtId="166" fontId="3" fillId="0" borderId="37" xfId="1" applyNumberFormat="1" applyFont="1" applyFill="1" applyBorder="1" applyAlignment="1">
      <alignment horizontal="center" vertical="center"/>
    </xf>
    <xf numFmtId="9" fontId="3" fillId="0" borderId="33" xfId="0" applyNumberFormat="1" applyFont="1" applyBorder="1" applyAlignment="1">
      <alignment horizontal="center" vertical="center"/>
    </xf>
    <xf numFmtId="166" fontId="3" fillId="0" borderId="39" xfId="0" applyNumberFormat="1" applyFont="1" applyBorder="1" applyAlignment="1">
      <alignment horizontal="center" vertical="center"/>
    </xf>
    <xf numFmtId="166" fontId="3" fillId="0" borderId="38" xfId="0" applyNumberFormat="1" applyFont="1" applyBorder="1" applyAlignment="1">
      <alignment horizontal="center" vertical="center"/>
    </xf>
    <xf numFmtId="166" fontId="3" fillId="0" borderId="40" xfId="0" applyNumberFormat="1" applyFont="1" applyBorder="1" applyAlignment="1">
      <alignment horizontal="center" vertical="center"/>
    </xf>
    <xf numFmtId="166" fontId="3" fillId="0" borderId="24" xfId="0" applyNumberFormat="1" applyFont="1" applyBorder="1" applyAlignment="1">
      <alignment horizontal="center" vertical="center"/>
    </xf>
    <xf numFmtId="165" fontId="12" fillId="0" borderId="34" xfId="0" applyNumberFormat="1" applyFont="1" applyBorder="1" applyAlignment="1">
      <alignment horizontal="center" vertical="center" wrapText="1"/>
    </xf>
    <xf numFmtId="166" fontId="3" fillId="0" borderId="41" xfId="1" applyNumberFormat="1" applyFont="1" applyFill="1" applyBorder="1" applyAlignment="1">
      <alignment horizontal="center" vertical="center"/>
    </xf>
    <xf numFmtId="166" fontId="3" fillId="0" borderId="42" xfId="0" applyNumberFormat="1" applyFont="1" applyBorder="1" applyAlignment="1">
      <alignment horizontal="center" vertical="center"/>
    </xf>
    <xf numFmtId="166" fontId="3" fillId="0" borderId="43" xfId="1" applyNumberFormat="1" applyFont="1" applyFill="1" applyBorder="1" applyAlignment="1">
      <alignment horizontal="center" vertical="center"/>
    </xf>
    <xf numFmtId="166" fontId="3" fillId="0" borderId="44" xfId="0" applyNumberFormat="1" applyFont="1" applyBorder="1" applyAlignment="1">
      <alignment horizontal="center" vertical="center"/>
    </xf>
    <xf numFmtId="166" fontId="3" fillId="0" borderId="43" xfId="0" applyNumberFormat="1" applyFont="1" applyBorder="1" applyAlignment="1">
      <alignment horizontal="center" vertical="center"/>
    </xf>
    <xf numFmtId="166" fontId="3" fillId="0" borderId="45" xfId="0" applyNumberFormat="1" applyFont="1" applyBorder="1" applyAlignment="1">
      <alignment horizontal="center" vertical="center"/>
    </xf>
    <xf numFmtId="166" fontId="3" fillId="4" borderId="41" xfId="0" applyNumberFormat="1" applyFont="1" applyFill="1" applyBorder="1" applyAlignment="1">
      <alignment horizontal="center" vertical="center"/>
    </xf>
    <xf numFmtId="166" fontId="9" fillId="7" borderId="44" xfId="0" applyNumberFormat="1" applyFont="1" applyFill="1" applyBorder="1" applyAlignment="1">
      <alignment horizontal="center" vertical="center"/>
    </xf>
    <xf numFmtId="166" fontId="3" fillId="0" borderId="46" xfId="0" applyNumberFormat="1" applyFont="1" applyBorder="1" applyAlignment="1">
      <alignment horizontal="center" vertical="center"/>
    </xf>
    <xf numFmtId="166" fontId="9" fillId="5" borderId="44" xfId="0" applyNumberFormat="1" applyFont="1" applyFill="1" applyBorder="1" applyAlignment="1">
      <alignment horizontal="center" vertical="center"/>
    </xf>
    <xf numFmtId="166" fontId="3" fillId="6" borderId="44" xfId="0" applyNumberFormat="1" applyFont="1" applyFill="1" applyBorder="1" applyAlignment="1">
      <alignment horizontal="center" vertical="center"/>
    </xf>
    <xf numFmtId="166" fontId="18" fillId="0" borderId="2" xfId="0" applyNumberFormat="1" applyFont="1" applyBorder="1" applyAlignment="1">
      <alignment horizontal="center" vertical="center" wrapText="1"/>
    </xf>
    <xf numFmtId="166" fontId="18" fillId="0" borderId="1" xfId="0" applyNumberFormat="1" applyFont="1" applyBorder="1" applyAlignment="1">
      <alignment horizontal="center" vertical="center" wrapText="1"/>
    </xf>
    <xf numFmtId="166" fontId="18" fillId="0" borderId="11" xfId="0" applyNumberFormat="1" applyFont="1" applyBorder="1" applyAlignment="1">
      <alignment horizontal="center" vertical="center" wrapText="1"/>
    </xf>
    <xf numFmtId="166" fontId="18" fillId="0" borderId="16" xfId="0" applyNumberFormat="1" applyFont="1" applyBorder="1" applyAlignment="1">
      <alignment horizontal="center" vertical="center" wrapText="1"/>
    </xf>
    <xf numFmtId="166" fontId="18" fillId="4" borderId="8" xfId="0" applyNumberFormat="1" applyFont="1" applyFill="1" applyBorder="1" applyAlignment="1">
      <alignment horizontal="center" vertical="center" wrapText="1"/>
    </xf>
    <xf numFmtId="166" fontId="18" fillId="7" borderId="2" xfId="0" applyNumberFormat="1" applyFont="1" applyFill="1" applyBorder="1" applyAlignment="1">
      <alignment horizontal="center" vertical="center" wrapText="1"/>
    </xf>
    <xf numFmtId="166" fontId="18" fillId="0" borderId="15" xfId="0" applyNumberFormat="1" applyFont="1" applyBorder="1" applyAlignment="1">
      <alignment horizontal="center" vertical="center" wrapText="1"/>
    </xf>
    <xf numFmtId="166" fontId="18" fillId="5" borderId="2" xfId="0" applyNumberFormat="1" applyFont="1" applyFill="1" applyBorder="1" applyAlignment="1">
      <alignment horizontal="center" vertical="center" wrapText="1"/>
    </xf>
    <xf numFmtId="166" fontId="18" fillId="6" borderId="2" xfId="0" applyNumberFormat="1" applyFont="1" applyFill="1" applyBorder="1" applyAlignment="1">
      <alignment horizontal="center" vertical="center" wrapText="1"/>
    </xf>
    <xf numFmtId="166" fontId="3" fillId="0" borderId="1" xfId="1" applyNumberFormat="1" applyFont="1" applyFill="1" applyBorder="1" applyAlignment="1">
      <alignment horizontal="center" vertical="center"/>
    </xf>
    <xf numFmtId="15" fontId="4" fillId="8" borderId="9" xfId="0" applyNumberFormat="1" applyFont="1" applyFill="1" applyBorder="1" applyAlignment="1">
      <alignment horizontal="center" vertical="center"/>
    </xf>
    <xf numFmtId="1" fontId="7" fillId="8" borderId="1" xfId="1" applyNumberFormat="1" applyFont="1" applyFill="1" applyBorder="1" applyAlignment="1">
      <alignment horizontal="center" vertical="center"/>
    </xf>
    <xf numFmtId="0" fontId="4" fillId="8" borderId="1" xfId="0" applyFont="1" applyFill="1" applyBorder="1" applyAlignment="1">
      <alignment vertical="center" wrapText="1"/>
    </xf>
    <xf numFmtId="1" fontId="16" fillId="8" borderId="1" xfId="1" applyNumberFormat="1" applyFont="1" applyFill="1" applyBorder="1" applyAlignment="1">
      <alignment horizontal="center" vertical="center"/>
    </xf>
    <xf numFmtId="15" fontId="15" fillId="8" borderId="1" xfId="0" applyNumberFormat="1" applyFont="1" applyFill="1" applyBorder="1" applyAlignment="1">
      <alignment horizontal="center" vertical="center" wrapText="1"/>
    </xf>
    <xf numFmtId="1" fontId="3" fillId="8" borderId="1" xfId="0" applyNumberFormat="1" applyFont="1" applyFill="1" applyBorder="1" applyAlignment="1">
      <alignment horizontal="center" vertical="center"/>
    </xf>
    <xf numFmtId="1" fontId="7" fillId="8" borderId="2" xfId="1" applyNumberFormat="1" applyFont="1" applyFill="1" applyBorder="1" applyAlignment="1">
      <alignment horizontal="center" vertical="center"/>
    </xf>
    <xf numFmtId="0" fontId="4" fillId="8" borderId="2" xfId="0" applyFont="1" applyFill="1" applyBorder="1" applyAlignment="1">
      <alignment vertical="center" wrapText="1"/>
    </xf>
    <xf numFmtId="1" fontId="16" fillId="8" borderId="2" xfId="1" applyNumberFormat="1" applyFont="1" applyFill="1" applyBorder="1" applyAlignment="1">
      <alignment horizontal="center" vertical="center"/>
    </xf>
    <xf numFmtId="15" fontId="18" fillId="8" borderId="2" xfId="0" applyNumberFormat="1" applyFont="1" applyFill="1" applyBorder="1" applyAlignment="1">
      <alignment horizontal="center" vertical="center" wrapText="1"/>
    </xf>
    <xf numFmtId="1" fontId="3" fillId="8" borderId="2" xfId="0" applyNumberFormat="1" applyFont="1" applyFill="1" applyBorder="1" applyAlignment="1">
      <alignment horizontal="center" vertical="center"/>
    </xf>
    <xf numFmtId="167" fontId="3" fillId="8" borderId="44" xfId="0" applyNumberFormat="1" applyFont="1" applyFill="1" applyBorder="1" applyAlignment="1">
      <alignment horizontal="center" vertical="center"/>
    </xf>
    <xf numFmtId="0" fontId="12" fillId="0" borderId="2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wrapText="1" readingOrder="1"/>
    </xf>
    <xf numFmtId="15" fontId="5" fillId="0" borderId="1" xfId="0" applyNumberFormat="1" applyFont="1" applyBorder="1"/>
    <xf numFmtId="0" fontId="5" fillId="0" borderId="1" xfId="0" applyFont="1" applyBorder="1" applyAlignment="1">
      <alignment wrapText="1" readingOrder="1"/>
    </xf>
    <xf numFmtId="166" fontId="3" fillId="0" borderId="1" xfId="0" applyNumberFormat="1" applyFont="1" applyBorder="1" applyAlignment="1">
      <alignment horizontal="center" vertic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166" fontId="3" fillId="0" borderId="47" xfId="0" applyNumberFormat="1" applyFont="1" applyBorder="1" applyAlignment="1">
      <alignment horizontal="center" vertical="center"/>
    </xf>
    <xf numFmtId="166" fontId="3" fillId="0" borderId="48" xfId="1" applyNumberFormat="1" applyFont="1" applyFill="1" applyBorder="1" applyAlignment="1">
      <alignment horizontal="center" vertical="center"/>
    </xf>
    <xf numFmtId="9" fontId="7" fillId="0" borderId="49" xfId="2" applyNumberFormat="1" applyFont="1" applyFill="1" applyBorder="1" applyAlignment="1">
      <alignment horizontal="center" vertical="center" wrapText="1"/>
    </xf>
    <xf numFmtId="0" fontId="7" fillId="0" borderId="50" xfId="1" applyNumberFormat="1" applyFont="1" applyFill="1" applyBorder="1" applyAlignment="1">
      <alignment vertical="top" wrapText="1" readingOrder="1"/>
    </xf>
    <xf numFmtId="0" fontId="3" fillId="0" borderId="49" xfId="0" applyFont="1" applyBorder="1" applyAlignment="1">
      <alignment horizontal="center" vertical="center"/>
    </xf>
    <xf numFmtId="167" fontId="3" fillId="8" borderId="34" xfId="0" applyNumberFormat="1" applyFont="1" applyFill="1" applyBorder="1" applyAlignment="1">
      <alignment horizontal="center" vertical="center"/>
    </xf>
    <xf numFmtId="166" fontId="3" fillId="0" borderId="29" xfId="1" applyNumberFormat="1" applyFont="1" applyFill="1" applyBorder="1" applyAlignment="1">
      <alignment horizontal="center" vertical="center"/>
    </xf>
    <xf numFmtId="1" fontId="3" fillId="9" borderId="29" xfId="0" applyNumberFormat="1" applyFont="1" applyFill="1" applyBorder="1" applyAlignment="1">
      <alignment horizontal="center" vertical="center"/>
    </xf>
    <xf numFmtId="0" fontId="7" fillId="9" borderId="29" xfId="1" applyNumberFormat="1" applyFont="1" applyFill="1" applyBorder="1" applyAlignment="1">
      <alignment vertical="top" wrapText="1" readingOrder="1"/>
    </xf>
    <xf numFmtId="166" fontId="3" fillId="0" borderId="15" xfId="0" applyNumberFormat="1" applyFont="1" applyBorder="1" applyAlignment="1">
      <alignment horizontal="center" vertical="center"/>
    </xf>
    <xf numFmtId="166" fontId="3" fillId="0" borderId="15" xfId="1" applyNumberFormat="1" applyFont="1" applyFill="1" applyBorder="1" applyAlignment="1">
      <alignment horizontal="center" vertical="center"/>
    </xf>
    <xf numFmtId="166" fontId="3" fillId="0" borderId="49" xfId="0" applyNumberFormat="1" applyFont="1" applyBorder="1" applyAlignment="1">
      <alignment horizontal="center" vertical="center"/>
    </xf>
    <xf numFmtId="166" fontId="3" fillId="0" borderId="16" xfId="0" applyNumberFormat="1" applyFont="1" applyBorder="1" applyAlignment="1">
      <alignment horizontal="center" vertical="center"/>
    </xf>
    <xf numFmtId="166" fontId="3" fillId="0" borderId="11" xfId="0" applyNumberFormat="1" applyFont="1" applyBorder="1" applyAlignment="1">
      <alignment horizontal="center" vertical="center"/>
    </xf>
    <xf numFmtId="166" fontId="3" fillId="0" borderId="2" xfId="1" applyNumberFormat="1" applyFont="1" applyFill="1" applyBorder="1" applyAlignment="1">
      <alignment horizontal="center" vertical="center" wrapText="1" readingOrder="1"/>
    </xf>
    <xf numFmtId="0" fontId="3" fillId="9" borderId="1" xfId="0" applyFont="1" applyFill="1" applyBorder="1" applyAlignment="1">
      <alignment horizontal="center" vertical="center" wrapText="1" readingOrder="1"/>
    </xf>
    <xf numFmtId="166" fontId="3" fillId="0" borderId="1" xfId="0" applyNumberFormat="1" applyFont="1" applyBorder="1" applyAlignment="1">
      <alignment horizontal="center" vertical="center" wrapText="1" readingOrder="1"/>
    </xf>
    <xf numFmtId="166" fontId="3" fillId="0" borderId="15" xfId="0" applyNumberFormat="1" applyFont="1" applyBorder="1" applyAlignment="1">
      <alignment horizontal="center" vertical="center" wrapText="1" readingOrder="1"/>
    </xf>
    <xf numFmtId="166" fontId="3" fillId="4" borderId="8" xfId="0" applyNumberFormat="1" applyFont="1" applyFill="1" applyBorder="1" applyAlignment="1">
      <alignment horizontal="center" vertical="center" wrapText="1" readingOrder="1"/>
    </xf>
    <xf numFmtId="166" fontId="3" fillId="7" borderId="8" xfId="0" applyNumberFormat="1" applyFont="1" applyFill="1" applyBorder="1" applyAlignment="1">
      <alignment horizontal="center" vertical="center" wrapText="1" readingOrder="1"/>
    </xf>
    <xf numFmtId="166" fontId="3" fillId="6" borderId="8" xfId="0" applyNumberFormat="1" applyFont="1" applyFill="1" applyBorder="1" applyAlignment="1">
      <alignment horizontal="center" vertical="center" wrapText="1" readingOrder="1"/>
    </xf>
    <xf numFmtId="166" fontId="3" fillId="5" borderId="8" xfId="0" applyNumberFormat="1" applyFont="1" applyFill="1" applyBorder="1" applyAlignment="1">
      <alignment horizontal="center" vertical="center" wrapText="1" readingOrder="1"/>
    </xf>
    <xf numFmtId="0" fontId="12" fillId="10" borderId="51" xfId="0" applyFont="1" applyFill="1" applyBorder="1" applyAlignment="1">
      <alignment horizontal="center" vertical="center" wrapText="1"/>
    </xf>
    <xf numFmtId="1" fontId="12" fillId="10" borderId="51" xfId="0" applyNumberFormat="1" applyFont="1" applyFill="1" applyBorder="1" applyAlignment="1">
      <alignment horizontal="center" vertical="center" wrapText="1"/>
    </xf>
    <xf numFmtId="165" fontId="12" fillId="10" borderId="52" xfId="0" applyNumberFormat="1" applyFont="1" applyFill="1" applyBorder="1" applyAlignment="1">
      <alignment horizontal="center" vertical="center" wrapText="1"/>
    </xf>
    <xf numFmtId="15" fontId="4" fillId="0" borderId="7" xfId="0" applyNumberFormat="1" applyFont="1" applyBorder="1" applyAlignment="1">
      <alignment horizontal="center" vertical="center" wrapText="1"/>
    </xf>
    <xf numFmtId="0" fontId="12" fillId="10" borderId="53" xfId="0" applyFont="1" applyFill="1" applyBorder="1" applyAlignment="1">
      <alignment horizontal="center" vertical="center" wrapText="1"/>
    </xf>
    <xf numFmtId="15" fontId="4" fillId="0" borderId="9" xfId="0" applyNumberFormat="1" applyFont="1" applyBorder="1" applyAlignment="1">
      <alignment horizontal="center" vertical="center" wrapText="1"/>
    </xf>
    <xf numFmtId="15" fontId="4" fillId="8" borderId="12" xfId="0" applyNumberFormat="1" applyFont="1" applyFill="1" applyBorder="1" applyAlignment="1">
      <alignment horizontal="center" vertical="center"/>
    </xf>
    <xf numFmtId="165" fontId="12" fillId="10" borderId="7" xfId="0" applyNumberFormat="1" applyFont="1" applyFill="1" applyBorder="1" applyAlignment="1">
      <alignment horizontal="center" vertical="center" wrapText="1"/>
    </xf>
    <xf numFmtId="166" fontId="3" fillId="0" borderId="9" xfId="1" applyNumberFormat="1" applyFont="1" applyFill="1" applyBorder="1" applyAlignment="1">
      <alignment horizontal="center" vertical="center"/>
    </xf>
    <xf numFmtId="166" fontId="3" fillId="0" borderId="42" xfId="1" applyNumberFormat="1" applyFont="1" applyFill="1" applyBorder="1" applyAlignment="1">
      <alignment horizontal="center" vertical="center"/>
    </xf>
    <xf numFmtId="166" fontId="3" fillId="0" borderId="9" xfId="0" applyNumberFormat="1" applyFont="1" applyBorder="1" applyAlignment="1">
      <alignment horizontal="center" vertical="center"/>
    </xf>
    <xf numFmtId="167" fontId="3" fillId="8" borderId="9" xfId="0" applyNumberFormat="1" applyFont="1" applyFill="1" applyBorder="1" applyAlignment="1">
      <alignment horizontal="center" vertical="center"/>
    </xf>
    <xf numFmtId="166" fontId="3" fillId="4" borderId="9" xfId="0" applyNumberFormat="1" applyFont="1" applyFill="1" applyBorder="1" applyAlignment="1">
      <alignment horizontal="center" vertical="center"/>
    </xf>
    <xf numFmtId="166" fontId="9" fillId="7" borderId="9" xfId="0" applyNumberFormat="1" applyFont="1" applyFill="1" applyBorder="1" applyAlignment="1">
      <alignment horizontal="center" vertical="center"/>
    </xf>
    <xf numFmtId="166" fontId="9" fillId="5" borderId="9" xfId="0" applyNumberFormat="1" applyFont="1" applyFill="1" applyBorder="1" applyAlignment="1">
      <alignment horizontal="center" vertical="center"/>
    </xf>
    <xf numFmtId="166" fontId="3" fillId="0" borderId="46" xfId="1" applyNumberFormat="1" applyFont="1" applyFill="1" applyBorder="1" applyAlignment="1">
      <alignment horizontal="center" vertical="center"/>
    </xf>
    <xf numFmtId="166" fontId="3" fillId="8" borderId="42" xfId="0" applyNumberFormat="1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166" fontId="3" fillId="8" borderId="41" xfId="0" applyNumberFormat="1" applyFont="1" applyFill="1" applyBorder="1" applyAlignment="1">
      <alignment horizontal="center" vertical="center"/>
    </xf>
    <xf numFmtId="166" fontId="9" fillId="7" borderId="41" xfId="0" applyNumberFormat="1" applyFont="1" applyFill="1" applyBorder="1" applyAlignment="1">
      <alignment horizontal="center" vertical="center"/>
    </xf>
    <xf numFmtId="166" fontId="9" fillId="5" borderId="41" xfId="0" applyNumberFormat="1" applyFont="1" applyFill="1" applyBorder="1" applyAlignment="1">
      <alignment horizontal="center" vertical="center"/>
    </xf>
    <xf numFmtId="166" fontId="3" fillId="6" borderId="41" xfId="0" applyNumberFormat="1" applyFont="1" applyFill="1" applyBorder="1" applyAlignment="1">
      <alignment horizontal="center" vertical="center"/>
    </xf>
    <xf numFmtId="166" fontId="3" fillId="6" borderId="12" xfId="0" applyNumberFormat="1" applyFont="1" applyFill="1" applyBorder="1" applyAlignment="1">
      <alignment horizontal="center" vertical="center"/>
    </xf>
    <xf numFmtId="1" fontId="3" fillId="0" borderId="10" xfId="0" applyNumberFormat="1" applyFont="1" applyBorder="1" applyAlignment="1">
      <alignment horizontal="center" vertical="center"/>
    </xf>
    <xf numFmtId="166" fontId="3" fillId="11" borderId="42" xfId="0" applyNumberFormat="1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left" vertical="center"/>
    </xf>
    <xf numFmtId="0" fontId="4" fillId="5" borderId="12" xfId="0" applyFont="1" applyFill="1" applyBorder="1" applyAlignment="1">
      <alignment horizontal="left" vertical="center"/>
    </xf>
    <xf numFmtId="0" fontId="4" fillId="7" borderId="17" xfId="0" applyFont="1" applyFill="1" applyBorder="1" applyAlignment="1">
      <alignment horizontal="left" vertical="center"/>
    </xf>
    <xf numFmtId="166" fontId="3" fillId="11" borderId="46" xfId="0" applyNumberFormat="1" applyFont="1" applyFill="1" applyBorder="1" applyAlignment="1">
      <alignment horizontal="center" vertical="center"/>
    </xf>
    <xf numFmtId="166" fontId="3" fillId="11" borderId="41" xfId="0" applyNumberFormat="1" applyFont="1" applyFill="1" applyBorder="1" applyAlignment="1">
      <alignment horizontal="center" vertical="center"/>
    </xf>
    <xf numFmtId="166" fontId="3" fillId="0" borderId="34" xfId="0" applyNumberFormat="1" applyFont="1" applyBorder="1" applyAlignment="1">
      <alignment horizontal="center" vertical="center"/>
    </xf>
    <xf numFmtId="166" fontId="3" fillId="0" borderId="54" xfId="0" applyNumberFormat="1" applyFont="1" applyBorder="1" applyAlignment="1">
      <alignment horizontal="center" vertical="center"/>
    </xf>
    <xf numFmtId="166" fontId="0" fillId="0" borderId="0" xfId="0" applyNumberFormat="1"/>
    <xf numFmtId="166" fontId="0" fillId="0" borderId="0" xfId="0" applyNumberFormat="1" applyAlignment="1">
      <alignment horizontal="left"/>
    </xf>
    <xf numFmtId="15" fontId="0" fillId="0" borderId="0" xfId="0" applyNumberFormat="1" applyAlignment="1">
      <alignment horizontal="left"/>
    </xf>
    <xf numFmtId="0" fontId="0" fillId="0" borderId="1" xfId="0" applyBorder="1"/>
    <xf numFmtId="166" fontId="3" fillId="0" borderId="0" xfId="1" applyNumberFormat="1" applyFont="1" applyFill="1" applyBorder="1" applyAlignment="1">
      <alignment horizontal="center" vertical="center"/>
    </xf>
    <xf numFmtId="16" fontId="0" fillId="0" borderId="0" xfId="0" applyNumberFormat="1" applyAlignment="1">
      <alignment horizontal="center"/>
    </xf>
    <xf numFmtId="0" fontId="5" fillId="12" borderId="1" xfId="0" applyFont="1" applyFill="1" applyBorder="1" applyAlignment="1">
      <alignment vertical="center" wrapText="1"/>
    </xf>
    <xf numFmtId="1" fontId="16" fillId="12" borderId="1" xfId="1" applyNumberFormat="1" applyFont="1" applyFill="1" applyBorder="1" applyAlignment="1">
      <alignment horizontal="center" vertical="center"/>
    </xf>
    <xf numFmtId="166" fontId="18" fillId="12" borderId="2" xfId="0" applyNumberFormat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166" fontId="3" fillId="12" borderId="44" xfId="0" applyNumberFormat="1" applyFont="1" applyFill="1" applyBorder="1" applyAlignment="1">
      <alignment horizontal="center" vertical="center"/>
    </xf>
    <xf numFmtId="15" fontId="4" fillId="0" borderId="1" xfId="0" applyNumberFormat="1" applyFont="1" applyBorder="1" applyAlignment="1">
      <alignment horizontal="center" vertical="center"/>
    </xf>
    <xf numFmtId="1" fontId="7" fillId="0" borderId="2" xfId="1" applyNumberFormat="1" applyFont="1" applyFill="1" applyBorder="1" applyAlignment="1">
      <alignment horizontal="center" vertical="center"/>
    </xf>
    <xf numFmtId="0" fontId="5" fillId="12" borderId="2" xfId="0" applyFont="1" applyFill="1" applyBorder="1" applyAlignment="1">
      <alignment vertical="center" wrapText="1"/>
    </xf>
    <xf numFmtId="1" fontId="16" fillId="12" borderId="2" xfId="1" applyNumberFormat="1" applyFont="1" applyFill="1" applyBorder="1" applyAlignment="1">
      <alignment horizontal="center" vertical="center"/>
    </xf>
    <xf numFmtId="15" fontId="18" fillId="12" borderId="2" xfId="0" applyNumberFormat="1" applyFont="1" applyFill="1" applyBorder="1" applyAlignment="1">
      <alignment horizontal="center" vertical="center" wrapText="1"/>
    </xf>
    <xf numFmtId="1" fontId="3" fillId="12" borderId="2" xfId="0" applyNumberFormat="1" applyFont="1" applyFill="1" applyBorder="1" applyAlignment="1">
      <alignment horizontal="center" vertical="center"/>
    </xf>
    <xf numFmtId="0" fontId="5" fillId="0" borderId="16" xfId="0" applyFont="1" applyBorder="1" applyAlignment="1">
      <alignment vertical="center" wrapText="1"/>
    </xf>
    <xf numFmtId="166" fontId="3" fillId="12" borderId="42" xfId="0" applyNumberFormat="1" applyFont="1" applyFill="1" applyBorder="1" applyAlignment="1">
      <alignment horizontal="center" vertical="center"/>
    </xf>
    <xf numFmtId="1" fontId="3" fillId="0" borderId="24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5" fillId="13" borderId="2" xfId="0" applyFont="1" applyFill="1" applyBorder="1" applyAlignment="1">
      <alignment vertical="center" wrapText="1"/>
    </xf>
    <xf numFmtId="1" fontId="16" fillId="13" borderId="16" xfId="1" applyNumberFormat="1" applyFont="1" applyFill="1" applyBorder="1" applyAlignment="1">
      <alignment horizontal="center" vertical="center"/>
    </xf>
    <xf numFmtId="166" fontId="18" fillId="13" borderId="16" xfId="0" applyNumberFormat="1" applyFont="1" applyFill="1" applyBorder="1" applyAlignment="1">
      <alignment horizontal="center" vertical="center" wrapText="1"/>
    </xf>
    <xf numFmtId="166" fontId="3" fillId="4" borderId="44" xfId="0" applyNumberFormat="1" applyFont="1" applyFill="1" applyBorder="1" applyAlignment="1">
      <alignment horizontal="center" vertical="center"/>
    </xf>
    <xf numFmtId="166" fontId="3" fillId="4" borderId="12" xfId="0" applyNumberFormat="1" applyFont="1" applyFill="1" applyBorder="1" applyAlignment="1">
      <alignment horizontal="center" vertical="center"/>
    </xf>
    <xf numFmtId="1" fontId="3" fillId="13" borderId="23" xfId="0" applyNumberFormat="1" applyFont="1" applyFill="1" applyBorder="1" applyAlignment="1">
      <alignment horizontal="center" vertical="center"/>
    </xf>
    <xf numFmtId="166" fontId="3" fillId="13" borderId="43" xfId="0" applyNumberFormat="1" applyFont="1" applyFill="1" applyBorder="1" applyAlignment="1">
      <alignment horizontal="center" vertical="center"/>
    </xf>
    <xf numFmtId="1" fontId="3" fillId="13" borderId="38" xfId="0" applyNumberFormat="1" applyFont="1" applyFill="1" applyBorder="1" applyAlignment="1">
      <alignment horizontal="center" vertical="center"/>
    </xf>
    <xf numFmtId="1" fontId="5" fillId="0" borderId="39" xfId="0" applyNumberFormat="1" applyFont="1" applyBorder="1" applyAlignment="1">
      <alignment horizontal="center" vertical="center"/>
    </xf>
    <xf numFmtId="166" fontId="3" fillId="0" borderId="0" xfId="0" applyNumberFormat="1" applyFont="1" applyAlignment="1">
      <alignment horizontal="center" vertical="center"/>
    </xf>
    <xf numFmtId="0" fontId="5" fillId="0" borderId="0" xfId="0" applyFont="1" applyAlignment="1">
      <alignment wrapText="1"/>
    </xf>
    <xf numFmtId="166" fontId="3" fillId="0" borderId="0" xfId="1" applyNumberFormat="1" applyFont="1" applyFill="1" applyBorder="1" applyAlignment="1">
      <alignment horizontal="center" vertical="center" wrapText="1"/>
    </xf>
    <xf numFmtId="166" fontId="7" fillId="0" borderId="0" xfId="0" applyNumberFormat="1" applyFont="1" applyAlignment="1">
      <alignment horizontal="left" vertical="center" wrapText="1"/>
    </xf>
    <xf numFmtId="165" fontId="12" fillId="0" borderId="0" xfId="0" applyNumberFormat="1" applyFont="1" applyAlignment="1">
      <alignment horizontal="center" vertical="center" wrapText="1"/>
    </xf>
    <xf numFmtId="166" fontId="3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 wrapText="1"/>
    </xf>
    <xf numFmtId="166" fontId="9" fillId="0" borderId="0" xfId="0" applyNumberFormat="1" applyFont="1" applyAlignment="1">
      <alignment horizontal="center" vertical="center"/>
    </xf>
    <xf numFmtId="1" fontId="16" fillId="13" borderId="1" xfId="1" applyNumberFormat="1" applyFont="1" applyFill="1" applyBorder="1" applyAlignment="1">
      <alignment horizontal="center" vertical="center"/>
    </xf>
    <xf numFmtId="166" fontId="18" fillId="13" borderId="2" xfId="0" applyNumberFormat="1" applyFont="1" applyFill="1" applyBorder="1" applyAlignment="1">
      <alignment horizontal="center" vertical="center" wrapText="1"/>
    </xf>
    <xf numFmtId="1" fontId="3" fillId="13" borderId="1" xfId="0" applyNumberFormat="1" applyFont="1" applyFill="1" applyBorder="1" applyAlignment="1">
      <alignment horizontal="center" vertical="center"/>
    </xf>
    <xf numFmtId="166" fontId="3" fillId="13" borderId="44" xfId="0" applyNumberFormat="1" applyFont="1" applyFill="1" applyBorder="1" applyAlignment="1">
      <alignment horizontal="center" vertical="center"/>
    </xf>
    <xf numFmtId="1" fontId="3" fillId="0" borderId="15" xfId="0" applyNumberFormat="1" applyFont="1" applyBorder="1" applyAlignment="1">
      <alignment horizontal="center" vertical="center"/>
    </xf>
    <xf numFmtId="166" fontId="3" fillId="0" borderId="20" xfId="0" applyNumberFormat="1" applyFont="1" applyBorder="1" applyAlignment="1">
      <alignment horizontal="center" vertical="center"/>
    </xf>
    <xf numFmtId="166" fontId="3" fillId="0" borderId="55" xfId="0" applyNumberFormat="1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168" fontId="0" fillId="0" borderId="0" xfId="0" applyNumberFormat="1"/>
    <xf numFmtId="0" fontId="0" fillId="0" borderId="0" xfId="0" applyAlignment="1">
      <alignment wrapText="1"/>
    </xf>
    <xf numFmtId="0" fontId="5" fillId="0" borderId="29" xfId="0" applyFont="1" applyBorder="1" applyAlignment="1">
      <alignment vertical="center" wrapText="1"/>
    </xf>
    <xf numFmtId="1" fontId="16" fillId="0" borderId="29" xfId="1" applyNumberFormat="1" applyFont="1" applyFill="1" applyBorder="1" applyAlignment="1">
      <alignment horizontal="center" vertical="center"/>
    </xf>
    <xf numFmtId="167" fontId="3" fillId="8" borderId="36" xfId="0" applyNumberFormat="1" applyFont="1" applyFill="1" applyBorder="1" applyAlignment="1">
      <alignment horizontal="center" vertical="center"/>
    </xf>
    <xf numFmtId="166" fontId="3" fillId="8" borderId="4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1" fontId="16" fillId="0" borderId="8" xfId="0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66" fontId="3" fillId="0" borderId="41" xfId="0" applyNumberFormat="1" applyFont="1" applyBorder="1" applyAlignment="1">
      <alignment horizontal="center" vertical="center"/>
    </xf>
    <xf numFmtId="0" fontId="3" fillId="12" borderId="2" xfId="0" applyFont="1" applyFill="1" applyBorder="1" applyAlignment="1">
      <alignment horizontal="center" vertical="center"/>
    </xf>
    <xf numFmtId="0" fontId="4" fillId="14" borderId="14" xfId="0" applyFont="1" applyFill="1" applyBorder="1" applyAlignment="1">
      <alignment horizontal="center" vertical="center"/>
    </xf>
    <xf numFmtId="1" fontId="5" fillId="14" borderId="1" xfId="0" applyNumberFormat="1" applyFont="1" applyFill="1" applyBorder="1" applyAlignment="1">
      <alignment horizontal="center" vertical="center"/>
    </xf>
    <xf numFmtId="0" fontId="5" fillId="14" borderId="16" xfId="0" applyFont="1" applyFill="1" applyBorder="1" applyAlignment="1">
      <alignment vertical="center" wrapText="1"/>
    </xf>
    <xf numFmtId="1" fontId="16" fillId="14" borderId="2" xfId="1" applyNumberFormat="1" applyFont="1" applyFill="1" applyBorder="1" applyAlignment="1">
      <alignment horizontal="center" vertical="center"/>
    </xf>
    <xf numFmtId="166" fontId="18" fillId="14" borderId="2" xfId="0" applyNumberFormat="1" applyFont="1" applyFill="1" applyBorder="1" applyAlignment="1">
      <alignment horizontal="center" vertical="center" wrapText="1"/>
    </xf>
    <xf numFmtId="1" fontId="3" fillId="14" borderId="2" xfId="0" applyNumberFormat="1" applyFont="1" applyFill="1" applyBorder="1" applyAlignment="1">
      <alignment horizontal="center" vertical="center"/>
    </xf>
    <xf numFmtId="166" fontId="3" fillId="14" borderId="42" xfId="0" applyNumberFormat="1" applyFont="1" applyFill="1" applyBorder="1" applyAlignment="1">
      <alignment horizontal="center" vertical="center"/>
    </xf>
    <xf numFmtId="1" fontId="5" fillId="14" borderId="1" xfId="1" applyNumberFormat="1" applyFont="1" applyFill="1" applyBorder="1" applyAlignment="1">
      <alignment horizontal="center" vertical="center"/>
    </xf>
    <xf numFmtId="0" fontId="5" fillId="14" borderId="1" xfId="0" applyFont="1" applyFill="1" applyBorder="1" applyAlignment="1">
      <alignment vertical="center" wrapText="1"/>
    </xf>
    <xf numFmtId="1" fontId="16" fillId="14" borderId="1" xfId="1" applyNumberFormat="1" applyFont="1" applyFill="1" applyBorder="1" applyAlignment="1">
      <alignment horizontal="center" vertical="center"/>
    </xf>
    <xf numFmtId="166" fontId="18" fillId="14" borderId="1" xfId="0" applyNumberFormat="1" applyFont="1" applyFill="1" applyBorder="1" applyAlignment="1">
      <alignment horizontal="center" vertical="center" wrapText="1"/>
    </xf>
    <xf numFmtId="1" fontId="3" fillId="14" borderId="1" xfId="0" applyNumberFormat="1" applyFont="1" applyFill="1" applyBorder="1" applyAlignment="1">
      <alignment horizontal="center" vertical="center"/>
    </xf>
    <xf numFmtId="166" fontId="3" fillId="12" borderId="43" xfId="0" applyNumberFormat="1" applyFont="1" applyFill="1" applyBorder="1" applyAlignment="1">
      <alignment horizontal="center" vertical="center"/>
    </xf>
    <xf numFmtId="166" fontId="3" fillId="12" borderId="34" xfId="0" applyNumberFormat="1" applyFont="1" applyFill="1" applyBorder="1" applyAlignment="1">
      <alignment horizontal="center" vertical="center"/>
    </xf>
    <xf numFmtId="166" fontId="3" fillId="12" borderId="41" xfId="0" applyNumberFormat="1" applyFont="1" applyFill="1" applyBorder="1" applyAlignment="1">
      <alignment horizontal="center" vertical="center"/>
    </xf>
    <xf numFmtId="165" fontId="12" fillId="10" borderId="29" xfId="0" applyNumberFormat="1" applyFont="1" applyFill="1" applyBorder="1" applyAlignment="1">
      <alignment horizontal="center" vertical="center" wrapText="1"/>
    </xf>
    <xf numFmtId="0" fontId="12" fillId="10" borderId="29" xfId="0" applyFont="1" applyFill="1" applyBorder="1" applyAlignment="1">
      <alignment horizontal="center" vertical="center" wrapText="1"/>
    </xf>
    <xf numFmtId="0" fontId="12" fillId="10" borderId="34" xfId="0" applyFont="1" applyFill="1" applyBorder="1" applyAlignment="1">
      <alignment horizontal="center" vertical="center" wrapText="1"/>
    </xf>
    <xf numFmtId="165" fontId="3" fillId="0" borderId="9" xfId="0" applyNumberFormat="1" applyFont="1" applyBorder="1" applyAlignment="1">
      <alignment horizontal="center" vertical="center"/>
    </xf>
    <xf numFmtId="0" fontId="0" fillId="0" borderId="59" xfId="0" applyBorder="1"/>
    <xf numFmtId="0" fontId="0" fillId="0" borderId="60" xfId="0" applyBorder="1"/>
    <xf numFmtId="0" fontId="0" fillId="0" borderId="61" xfId="0" applyBorder="1"/>
    <xf numFmtId="0" fontId="0" fillId="0" borderId="55" xfId="0" applyBorder="1"/>
    <xf numFmtId="9" fontId="7" fillId="0" borderId="56" xfId="2" applyNumberFormat="1" applyFont="1" applyFill="1" applyBorder="1" applyAlignment="1">
      <alignment horizontal="center" vertical="center" wrapText="1"/>
    </xf>
    <xf numFmtId="9" fontId="7" fillId="0" borderId="57" xfId="2" applyNumberFormat="1" applyFont="1" applyFill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/>
    </xf>
    <xf numFmtId="165" fontId="3" fillId="0" borderId="22" xfId="0" applyNumberFormat="1" applyFont="1" applyBorder="1" applyAlignment="1">
      <alignment horizontal="center" vertical="center"/>
    </xf>
    <xf numFmtId="165" fontId="3" fillId="0" borderId="21" xfId="0" applyNumberFormat="1" applyFont="1" applyBorder="1" applyAlignment="1">
      <alignment horizontal="center" vertical="center"/>
    </xf>
    <xf numFmtId="165" fontId="3" fillId="0" borderId="58" xfId="0" applyNumberFormat="1" applyFont="1" applyBorder="1" applyAlignment="1">
      <alignment horizontal="center" vertical="center"/>
    </xf>
    <xf numFmtId="0" fontId="7" fillId="0" borderId="59" xfId="0" applyFont="1" applyBorder="1" applyAlignment="1">
      <alignment vertical="center" wrapText="1" readingOrder="1"/>
    </xf>
    <xf numFmtId="0" fontId="7" fillId="0" borderId="62" xfId="0" applyFont="1" applyBorder="1" applyAlignment="1">
      <alignment vertical="center" wrapText="1" readingOrder="1"/>
    </xf>
    <xf numFmtId="0" fontId="7" fillId="0" borderId="63" xfId="0" applyFont="1" applyBorder="1" applyAlignment="1">
      <alignment vertical="center" wrapText="1" readingOrder="1"/>
    </xf>
    <xf numFmtId="0" fontId="7" fillId="0" borderId="61" xfId="0" applyFont="1" applyBorder="1" applyAlignment="1">
      <alignment vertical="top" wrapText="1" readingOrder="1"/>
    </xf>
    <xf numFmtId="0" fontId="7" fillId="0" borderId="59" xfId="0" applyFont="1" applyBorder="1" applyAlignment="1">
      <alignment vertical="top" wrapText="1" readingOrder="1"/>
    </xf>
    <xf numFmtId="0" fontId="7" fillId="0" borderId="60" xfId="0" applyFont="1" applyBorder="1" applyAlignment="1">
      <alignment vertical="top" wrapText="1" readingOrder="1"/>
    </xf>
    <xf numFmtId="0" fontId="7" fillId="0" borderId="55" xfId="0" applyFont="1" applyBorder="1" applyAlignment="1">
      <alignment vertical="top" wrapText="1" readingOrder="1"/>
    </xf>
    <xf numFmtId="0" fontId="7" fillId="0" borderId="62" xfId="0" applyFont="1" applyBorder="1" applyAlignment="1">
      <alignment vertical="top" wrapText="1" readingOrder="1"/>
    </xf>
    <xf numFmtId="0" fontId="7" fillId="0" borderId="64" xfId="0" applyFont="1" applyBorder="1" applyAlignment="1">
      <alignment vertical="top" wrapText="1" readingOrder="1"/>
    </xf>
    <xf numFmtId="15" fontId="4" fillId="0" borderId="9" xfId="0" applyNumberFormat="1" applyFont="1" applyBorder="1" applyAlignment="1">
      <alignment horizontal="center" vertical="center"/>
    </xf>
    <xf numFmtId="1" fontId="7" fillId="0" borderId="1" xfId="1" applyNumberFormat="1" applyFont="1" applyFill="1" applyBorder="1" applyAlignment="1">
      <alignment horizontal="center" vertical="center"/>
    </xf>
    <xf numFmtId="166" fontId="18" fillId="0" borderId="8" xfId="0" applyNumberFormat="1" applyFont="1" applyBorder="1" applyAlignment="1">
      <alignment horizontal="center" vertical="center" wrapText="1"/>
    </xf>
    <xf numFmtId="166" fontId="3" fillId="0" borderId="15" xfId="0" applyNumberFormat="1" applyFont="1" applyBorder="1" applyAlignment="1">
      <alignment horizontal="center" vertical="center" wrapText="1"/>
    </xf>
    <xf numFmtId="167" fontId="3" fillId="8" borderId="42" xfId="0" applyNumberFormat="1" applyFont="1" applyFill="1" applyBorder="1" applyAlignment="1">
      <alignment horizontal="center" vertical="center"/>
    </xf>
    <xf numFmtId="0" fontId="7" fillId="0" borderId="60" xfId="0" applyFont="1" applyBorder="1" applyAlignment="1">
      <alignment vertical="center" wrapText="1" readingOrder="1"/>
    </xf>
    <xf numFmtId="165" fontId="3" fillId="0" borderId="18" xfId="1" applyNumberFormat="1" applyFont="1" applyFill="1" applyBorder="1" applyAlignment="1">
      <alignment horizontal="center" vertical="center"/>
    </xf>
    <xf numFmtId="0" fontId="5" fillId="0" borderId="61" xfId="1" applyNumberFormat="1" applyFont="1" applyFill="1" applyBorder="1" applyAlignment="1">
      <alignment wrapText="1" readingOrder="1"/>
    </xf>
    <xf numFmtId="0" fontId="5" fillId="0" borderId="59" xfId="0" applyFont="1" applyBorder="1" applyAlignment="1">
      <alignment wrapText="1" readingOrder="1"/>
    </xf>
    <xf numFmtId="165" fontId="3" fillId="0" borderId="22" xfId="1" applyNumberFormat="1" applyFont="1" applyFill="1" applyBorder="1" applyAlignment="1">
      <alignment horizontal="center" vertical="center"/>
    </xf>
    <xf numFmtId="0" fontId="5" fillId="0" borderId="60" xfId="0" applyFont="1" applyBorder="1" applyAlignment="1">
      <alignment wrapText="1" readingOrder="1"/>
    </xf>
    <xf numFmtId="0" fontId="5" fillId="0" borderId="62" xfId="0" applyFont="1" applyBorder="1" applyAlignment="1">
      <alignment wrapText="1" readingOrder="1"/>
    </xf>
    <xf numFmtId="0" fontId="5" fillId="0" borderId="59" xfId="0" applyFont="1" applyBorder="1" applyAlignment="1">
      <alignment vertical="center" wrapText="1" readingOrder="1"/>
    </xf>
    <xf numFmtId="0" fontId="7" fillId="0" borderId="60" xfId="1" applyNumberFormat="1" applyFont="1" applyFill="1" applyBorder="1" applyAlignment="1">
      <alignment vertical="center" wrapText="1" readingOrder="1"/>
    </xf>
    <xf numFmtId="0" fontId="7" fillId="0" borderId="65" xfId="1" applyNumberFormat="1" applyFont="1" applyFill="1" applyBorder="1" applyAlignment="1">
      <alignment vertical="center" wrapText="1" readingOrder="1"/>
    </xf>
    <xf numFmtId="0" fontId="7" fillId="0" borderId="62" xfId="1" applyNumberFormat="1" applyFont="1" applyFill="1" applyBorder="1" applyAlignment="1">
      <alignment vertical="center" wrapText="1" readingOrder="1"/>
    </xf>
    <xf numFmtId="15" fontId="4" fillId="0" borderId="17" xfId="0" applyNumberFormat="1" applyFont="1" applyBorder="1" applyAlignment="1">
      <alignment horizontal="center" vertical="center"/>
    </xf>
    <xf numFmtId="1" fontId="7" fillId="0" borderId="16" xfId="1" applyNumberFormat="1" applyFont="1" applyFill="1" applyBorder="1" applyAlignment="1">
      <alignment horizontal="center" vertical="center"/>
    </xf>
    <xf numFmtId="9" fontId="7" fillId="0" borderId="66" xfId="2" applyNumberFormat="1" applyFont="1" applyFill="1" applyBorder="1" applyAlignment="1">
      <alignment horizontal="center" vertical="center" wrapText="1"/>
    </xf>
    <xf numFmtId="166" fontId="3" fillId="0" borderId="8" xfId="0" applyNumberFormat="1" applyFont="1" applyBorder="1" applyAlignment="1">
      <alignment horizontal="center" vertical="center"/>
    </xf>
    <xf numFmtId="166" fontId="9" fillId="0" borderId="1" xfId="0" applyNumberFormat="1" applyFont="1" applyBorder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165" fontId="3" fillId="0" borderId="23" xfId="0" applyNumberFormat="1" applyFont="1" applyBorder="1" applyAlignment="1">
      <alignment horizontal="center" vertical="center"/>
    </xf>
    <xf numFmtId="165" fontId="3" fillId="0" borderId="30" xfId="0" applyNumberFormat="1" applyFont="1" applyBorder="1" applyAlignment="1">
      <alignment horizontal="center" vertical="center"/>
    </xf>
    <xf numFmtId="165" fontId="3" fillId="0" borderId="33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9" fillId="0" borderId="9" xfId="0" applyNumberFormat="1" applyFont="1" applyBorder="1" applyAlignment="1">
      <alignment horizontal="center" vertical="center"/>
    </xf>
    <xf numFmtId="165" fontId="3" fillId="0" borderId="14" xfId="0" applyNumberFormat="1" applyFont="1" applyBorder="1" applyAlignment="1">
      <alignment horizontal="center" vertical="center"/>
    </xf>
    <xf numFmtId="165" fontId="3" fillId="0" borderId="7" xfId="0" applyNumberFormat="1" applyFont="1" applyBorder="1" applyAlignment="1">
      <alignment horizontal="center" vertical="center"/>
    </xf>
  </cellXfs>
  <cellStyles count="3">
    <cellStyle name="20% - Accent3" xfId="1" builtinId="38"/>
    <cellStyle name="Good" xfId="2" builtinId="26"/>
    <cellStyle name="Normal" xfId="0" builtinId="0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general" vertical="top" textRotation="0" wrapText="1" indent="0" justifyLastLine="0" shrinkToFit="0" readingOrder="1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3" formatCode="0%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6600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auto="1"/>
        </left>
        <right style="medium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family val="2"/>
        <scheme val="minor"/>
      </font>
      <numFmt numFmtId="166" formatCode="[$-F800]dddd\,\ mmmm\ dd\,\ yyyy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 tint="0.499984740745262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medium">
          <color indexed="64"/>
        </left>
        <right style="thin">
          <color auto="1"/>
        </right>
        <top style="thin">
          <color auto="1"/>
        </top>
        <bottom/>
        <vertical/>
        <horizontal/>
      </border>
    </dxf>
    <dxf>
      <border outline="0">
        <right style="medium">
          <color rgb="FF000000"/>
        </right>
        <top style="medium">
          <color rgb="FF000000"/>
        </top>
        <bottom style="medium">
          <color rgb="FF000000"/>
        </bottom>
      </border>
    </dxf>
    <dxf>
      <border outline="0"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family val="2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colors>
    <mruColors>
      <color rgb="FFFFCCFF"/>
      <color rgb="FFFF99FF"/>
      <color rgb="FF006600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E5503A2-90BB-4C75-BF44-00DFC555C1CC}" name="Table12" displayName="Table12" ref="A4:M73" totalsRowShown="0" headerRowDxfId="15" headerRowBorderDxfId="14" tableBorderDxfId="13">
  <tableColumns count="13">
    <tableColumn id="1" xr3:uid="{B4EB276A-65D0-4D1A-847F-803A1F6B47D9}" name="Stage" dataDxfId="12"/>
    <tableColumn id="2" xr3:uid="{2093BD9B-2306-42C4-B8F7-B4CD17086AA0}" name="Step #" dataDxfId="11"/>
    <tableColumn id="3" xr3:uid="{99A71260-F489-4D78-BF08-C50D2B1B6D9D}" name="Procedural Steps" dataDxfId="10"/>
    <tableColumn id="4" xr3:uid="{F133536A-A23D-422C-BC35-64F86449FEBC}" name="Performance Standard Days Elapsed" dataDxfId="9" dataCellStyle="20% - Accent3"/>
    <tableColumn id="5" xr3:uid="{997D78F6-A301-4729-BF57-2E7FC6AEF367}" name="Performance Standard Date" dataDxfId="8">
      <calculatedColumnFormula>D5+G$7</calculatedColumnFormula>
    </tableColumn>
    <tableColumn id="6" xr3:uid="{688C61DE-5CB4-4B37-BBAD-58CAB5DACD60}" name="Case Schedule Days Elapsed" dataDxfId="7"/>
    <tableColumn id="7" xr3:uid="{851931FC-B5D7-4BF9-AB46-ECA41B91B90E}" name="Case Schedule Indicative Date*" dataDxfId="6">
      <calculatedColumnFormula>F5+G$7</calculatedColumnFormula>
    </tableColumn>
    <tableColumn id="8" xr3:uid="{1C253447-D674-46C8-B584-9673A18ECA37}" name="Actual Date" dataDxfId="5"/>
    <tableColumn id="9" xr3:uid="{B06EA972-25C6-4F70-BCA8-31AA360F4A30}" name="Status" dataDxfId="4" dataCellStyle="Good"/>
    <tableColumn id="10" xr3:uid="{97081CFE-57A3-4AB2-9752-CC5A32001DED}" name="Comments" dataDxfId="3"/>
    <tableColumn id="13" xr3:uid="{23D5E323-4282-4552-9D13-CA5501AF548E}" name="Proposed Case Schedule Days Elapsed" dataDxfId="2"/>
    <tableColumn id="12" xr3:uid="{8A9A2297-CB64-454F-BCF2-70E02EFD83AE}" name="Proposed Case Schedule " dataDxfId="1"/>
    <tableColumn id="11" xr3:uid="{AFBDC9A5-CF94-430C-95F7-9616022DD086}" name="Comments2" data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4C9C9-4AA4-4B04-8D5D-5FBB5239C2B5}">
  <dimension ref="A1:N80"/>
  <sheetViews>
    <sheetView topLeftCell="B1" zoomScale="70" zoomScaleNormal="70" zoomScaleSheetLayoutView="90" workbookViewId="0">
      <selection activeCell="L39" sqref="L39"/>
    </sheetView>
  </sheetViews>
  <sheetFormatPr defaultColWidth="8.85546875" defaultRowHeight="23.65" customHeight="1" x14ac:dyDescent="0.25"/>
  <cols>
    <col min="1" max="1" width="54.85546875" style="11" customWidth="1"/>
    <col min="2" max="2" width="9.5703125" style="2" customWidth="1"/>
    <col min="3" max="3" width="61.28515625" style="2" customWidth="1"/>
    <col min="4" max="4" width="15.5703125" style="9" customWidth="1"/>
    <col min="5" max="5" width="32.7109375" style="10" bestFit="1" customWidth="1"/>
    <col min="6" max="6" width="15.5703125" style="10" customWidth="1"/>
    <col min="7" max="7" width="33.85546875" style="51" bestFit="1" customWidth="1"/>
    <col min="8" max="8" width="25.85546875" hidden="1" customWidth="1"/>
    <col min="9" max="9" width="15.5703125" style="51" hidden="1" customWidth="1"/>
    <col min="10" max="10" width="58.42578125" style="10" hidden="1" customWidth="1"/>
    <col min="11" max="11" width="20.5703125" style="3" customWidth="1"/>
    <col min="12" max="12" width="42" style="3" customWidth="1"/>
    <col min="13" max="13" width="53" style="2" customWidth="1"/>
    <col min="14" max="16384" width="8.85546875" style="2"/>
  </cols>
  <sheetData>
    <row r="1" spans="1:14" ht="23.65" customHeight="1" x14ac:dyDescent="0.25">
      <c r="A1" s="13" t="s">
        <v>0</v>
      </c>
      <c r="B1" s="14"/>
      <c r="C1" s="14"/>
      <c r="D1" s="14"/>
      <c r="E1" s="14"/>
      <c r="F1" s="15"/>
      <c r="G1" s="48"/>
      <c r="H1" s="47"/>
      <c r="I1" s="15"/>
      <c r="J1" s="15"/>
      <c r="K1" s="1"/>
      <c r="L1" s="1"/>
    </row>
    <row r="2" spans="1:14" ht="23.65" customHeight="1" x14ac:dyDescent="0.25">
      <c r="A2" s="40" t="s">
        <v>1</v>
      </c>
      <c r="B2" s="41"/>
      <c r="C2" s="41"/>
      <c r="D2" s="41"/>
      <c r="E2" s="41"/>
      <c r="F2" s="42"/>
      <c r="G2" s="48"/>
      <c r="H2" s="48"/>
      <c r="I2" s="42"/>
      <c r="J2" s="42"/>
      <c r="K2" s="1"/>
      <c r="L2" s="1"/>
    </row>
    <row r="3" spans="1:14" ht="23.65" customHeight="1" thickBot="1" x14ac:dyDescent="0.3">
      <c r="A3" s="52" t="s">
        <v>2</v>
      </c>
      <c r="B3" s="16"/>
      <c r="C3" s="16"/>
      <c r="D3" s="16"/>
      <c r="E3" s="16"/>
      <c r="F3" s="17"/>
      <c r="G3" s="49"/>
      <c r="H3" s="49"/>
      <c r="I3" s="17"/>
      <c r="J3" s="17"/>
      <c r="K3" s="1"/>
      <c r="L3" s="1"/>
    </row>
    <row r="4" spans="1:14" s="81" customFormat="1" ht="48" thickBot="1" x14ac:dyDescent="0.3">
      <c r="A4" s="82" t="s">
        <v>3</v>
      </c>
      <c r="B4" s="77" t="s">
        <v>4</v>
      </c>
      <c r="C4" s="77" t="s">
        <v>5</v>
      </c>
      <c r="D4" s="78" t="s">
        <v>6</v>
      </c>
      <c r="E4" s="78" t="s">
        <v>7</v>
      </c>
      <c r="F4" s="77" t="s">
        <v>8</v>
      </c>
      <c r="G4" s="164" t="s">
        <v>9</v>
      </c>
      <c r="H4" s="153" t="s">
        <v>10</v>
      </c>
      <c r="I4" s="77" t="s">
        <v>11</v>
      </c>
      <c r="J4" s="79" t="s">
        <v>12</v>
      </c>
      <c r="K4" s="198" t="s">
        <v>13</v>
      </c>
      <c r="L4" s="198" t="s">
        <v>14</v>
      </c>
      <c r="M4" s="199" t="s">
        <v>15</v>
      </c>
      <c r="N4" s="80"/>
    </row>
    <row r="5" spans="1:14" ht="28.15" customHeight="1" x14ac:dyDescent="0.25">
      <c r="A5" s="19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154"/>
      <c r="I5" s="23"/>
      <c r="J5" s="64"/>
      <c r="K5" s="200"/>
      <c r="L5" s="185">
        <v>45944</v>
      </c>
      <c r="M5" s="201"/>
    </row>
    <row r="6" spans="1:14" ht="28.15" customHeight="1" x14ac:dyDescent="0.25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155"/>
      <c r="I6" s="6"/>
      <c r="J6" s="65"/>
      <c r="K6" s="202"/>
      <c r="L6" s="203">
        <v>45945</v>
      </c>
      <c r="M6" s="204"/>
    </row>
    <row r="7" spans="1:14" ht="28.15" customHeight="1" thickBot="1" x14ac:dyDescent="0.3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155"/>
      <c r="I7" s="28"/>
      <c r="J7" s="66"/>
      <c r="K7" s="36">
        <v>0</v>
      </c>
      <c r="L7" s="216">
        <v>45958</v>
      </c>
      <c r="M7" s="204"/>
    </row>
    <row r="8" spans="1:14" ht="31.5" customHeight="1" x14ac:dyDescent="0.25">
      <c r="A8" s="29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7" si="0">F8+G$7</f>
        <v>45961</v>
      </c>
      <c r="H8" s="156"/>
      <c r="I8" s="18"/>
      <c r="J8" s="67"/>
      <c r="K8" s="33">
        <v>3</v>
      </c>
      <c r="L8" s="217">
        <f>K8+L7</f>
        <v>45961</v>
      </c>
      <c r="M8" s="204"/>
    </row>
    <row r="9" spans="1:14" ht="28.15" customHeight="1" x14ac:dyDescent="0.25">
      <c r="A9" s="29"/>
      <c r="B9" s="30">
        <v>6</v>
      </c>
      <c r="C9" s="31" t="s">
        <v>22</v>
      </c>
      <c r="D9" s="99">
        <v>15</v>
      </c>
      <c r="E9" s="176">
        <f>D9+G$7+2</f>
        <v>45975</v>
      </c>
      <c r="F9" s="33">
        <v>10</v>
      </c>
      <c r="G9" s="168">
        <f t="shared" si="0"/>
        <v>45968</v>
      </c>
      <c r="H9" s="156"/>
      <c r="I9" s="18"/>
      <c r="J9" s="67"/>
      <c r="K9" s="33">
        <v>10</v>
      </c>
      <c r="L9" s="215">
        <f>K9+L7</f>
        <v>45968</v>
      </c>
      <c r="M9" s="204"/>
    </row>
    <row r="10" spans="1:14" ht="28.15" customHeight="1" x14ac:dyDescent="0.25">
      <c r="A10" s="25"/>
      <c r="B10" s="12">
        <v>7</v>
      </c>
      <c r="C10" s="4" t="s">
        <v>23</v>
      </c>
      <c r="D10" s="100">
        <v>40</v>
      </c>
      <c r="E10" s="177">
        <f>D10+G$7</f>
        <v>45998</v>
      </c>
      <c r="F10" s="7">
        <v>20</v>
      </c>
      <c r="G10" s="166">
        <f t="shared" si="0"/>
        <v>45978</v>
      </c>
      <c r="H10" s="155"/>
      <c r="I10" s="6"/>
      <c r="J10" s="68"/>
      <c r="K10" s="7">
        <v>20</v>
      </c>
      <c r="L10" s="203">
        <f>K10+L7</f>
        <v>45978</v>
      </c>
      <c r="M10" s="204"/>
    </row>
    <row r="11" spans="1:14" ht="28.15" customHeight="1" thickBot="1" x14ac:dyDescent="0.3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27</v>
      </c>
      <c r="G11" s="169">
        <f t="shared" si="0"/>
        <v>45985</v>
      </c>
      <c r="H11" s="157"/>
      <c r="I11" s="28"/>
      <c r="J11" s="91"/>
      <c r="K11" s="36">
        <v>23</v>
      </c>
      <c r="L11" s="218">
        <f>K11+L7</f>
        <v>45981</v>
      </c>
      <c r="M11" s="204"/>
    </row>
    <row r="12" spans="1:14" ht="28.15" customHeight="1" x14ac:dyDescent="0.25">
      <c r="A12" s="61" t="s">
        <v>25</v>
      </c>
      <c r="B12" s="46">
        <v>9</v>
      </c>
      <c r="C12" s="31" t="s">
        <v>26</v>
      </c>
      <c r="D12" s="103" t="s">
        <v>27</v>
      </c>
      <c r="E12" s="95"/>
      <c r="F12" s="33">
        <f>F11+7</f>
        <v>34</v>
      </c>
      <c r="G12" s="168">
        <f t="shared" si="0"/>
        <v>45992</v>
      </c>
      <c r="H12" s="156"/>
      <c r="I12" s="23"/>
      <c r="J12" s="85"/>
      <c r="K12" s="33">
        <f>K11+7</f>
        <v>30</v>
      </c>
      <c r="L12" s="217">
        <f>K12+L7</f>
        <v>45988</v>
      </c>
      <c r="M12" s="204"/>
    </row>
    <row r="13" spans="1:14" ht="28.15" customHeight="1" x14ac:dyDescent="0.25">
      <c r="A13" s="62"/>
      <c r="B13" s="12">
        <v>10</v>
      </c>
      <c r="C13" s="4" t="s">
        <v>28</v>
      </c>
      <c r="D13" s="102"/>
      <c r="E13" s="93"/>
      <c r="F13" s="7">
        <f>F12+4</f>
        <v>38</v>
      </c>
      <c r="G13" s="168">
        <f t="shared" si="0"/>
        <v>45996</v>
      </c>
      <c r="H13" s="158"/>
      <c r="I13" s="6"/>
      <c r="J13" s="86"/>
      <c r="K13" s="7">
        <f>K12+4</f>
        <v>34</v>
      </c>
      <c r="L13" s="203">
        <f>K13+L7</f>
        <v>45992</v>
      </c>
      <c r="M13" s="204"/>
    </row>
    <row r="14" spans="1:14" ht="28.15" customHeight="1" thickBot="1" x14ac:dyDescent="0.3">
      <c r="A14" s="116"/>
      <c r="B14" s="27">
        <v>11</v>
      </c>
      <c r="C14" s="39" t="s">
        <v>29</v>
      </c>
      <c r="D14" s="98"/>
      <c r="E14" s="94"/>
      <c r="F14" s="36">
        <f>F13</f>
        <v>38</v>
      </c>
      <c r="G14" s="169">
        <f t="shared" si="0"/>
        <v>45996</v>
      </c>
      <c r="H14" s="157"/>
      <c r="I14" s="28"/>
      <c r="J14" s="117"/>
      <c r="K14" s="36">
        <f>K13</f>
        <v>34</v>
      </c>
      <c r="L14" s="215">
        <f>K14+L7</f>
        <v>45992</v>
      </c>
      <c r="M14" s="204"/>
    </row>
    <row r="15" spans="1:14" ht="31.5" customHeight="1" x14ac:dyDescent="0.25">
      <c r="A15" s="90" t="s">
        <v>30</v>
      </c>
      <c r="B15" s="30">
        <v>12</v>
      </c>
      <c r="C15" s="31" t="s">
        <v>31</v>
      </c>
      <c r="D15" s="103"/>
      <c r="E15" s="95"/>
      <c r="F15" s="33">
        <v>35</v>
      </c>
      <c r="G15" s="168">
        <f t="shared" si="0"/>
        <v>45993</v>
      </c>
      <c r="H15" s="156"/>
      <c r="I15" s="18"/>
      <c r="J15" s="115"/>
      <c r="K15" s="33">
        <v>35</v>
      </c>
      <c r="L15" s="217">
        <f>K15+L7</f>
        <v>45993</v>
      </c>
      <c r="M15" s="204"/>
    </row>
    <row r="16" spans="1:14" ht="28.15" customHeight="1" thickBot="1" x14ac:dyDescent="0.3">
      <c r="A16" s="116"/>
      <c r="B16" s="27">
        <v>13</v>
      </c>
      <c r="C16" s="39" t="s">
        <v>32</v>
      </c>
      <c r="D16" s="98"/>
      <c r="E16" s="94"/>
      <c r="F16" s="36">
        <v>41</v>
      </c>
      <c r="G16" s="169">
        <f t="shared" si="0"/>
        <v>45999</v>
      </c>
      <c r="H16" s="157"/>
      <c r="I16" s="28"/>
      <c r="J16" s="117"/>
      <c r="K16" s="36">
        <v>41</v>
      </c>
      <c r="L16" s="219">
        <f>K16+L7</f>
        <v>45999</v>
      </c>
      <c r="M16" s="204"/>
    </row>
    <row r="17" spans="1:13" ht="33.75" customHeight="1" thickBot="1" x14ac:dyDescent="0.3">
      <c r="A17" s="118" t="s">
        <v>33</v>
      </c>
      <c r="B17" s="119">
        <v>14</v>
      </c>
      <c r="C17" s="125" t="s">
        <v>34</v>
      </c>
      <c r="D17" s="120"/>
      <c r="E17" s="121"/>
      <c r="F17" s="122">
        <f>F11+18</f>
        <v>45</v>
      </c>
      <c r="G17" s="206">
        <f t="shared" si="0"/>
        <v>46003</v>
      </c>
      <c r="H17" s="207"/>
      <c r="I17" s="208"/>
      <c r="J17" s="209"/>
      <c r="K17" s="210">
        <f>K11+18</f>
        <v>41</v>
      </c>
      <c r="L17" s="219">
        <f>K17+L7</f>
        <v>45999</v>
      </c>
      <c r="M17" s="204"/>
    </row>
    <row r="18" spans="1:13" ht="33.75" customHeight="1" thickBot="1" x14ac:dyDescent="0.3">
      <c r="A18" s="186"/>
      <c r="B18" s="187"/>
      <c r="C18" s="188" t="s">
        <v>35</v>
      </c>
      <c r="D18" s="189"/>
      <c r="E18" s="190"/>
      <c r="F18" s="191"/>
      <c r="G18" s="211"/>
      <c r="H18" s="212"/>
      <c r="I18" s="123"/>
      <c r="J18" s="124"/>
      <c r="K18" s="213"/>
      <c r="L18" s="214"/>
      <c r="M18" s="205"/>
    </row>
    <row r="19" spans="1:13" ht="28.15" customHeight="1" x14ac:dyDescent="0.25">
      <c r="A19" s="90" t="s">
        <v>36</v>
      </c>
      <c r="B19" s="30">
        <v>15</v>
      </c>
      <c r="C19" s="38" t="s">
        <v>37</v>
      </c>
      <c r="D19" s="99">
        <v>90</v>
      </c>
      <c r="E19" s="176">
        <f>D19+G$7+16</f>
        <v>46064</v>
      </c>
      <c r="F19" s="33">
        <v>56</v>
      </c>
      <c r="G19" s="168">
        <f>F19+G$7+16</f>
        <v>46030</v>
      </c>
      <c r="H19" s="156"/>
      <c r="I19" s="18"/>
      <c r="J19" s="112"/>
      <c r="K19" s="33">
        <v>51</v>
      </c>
      <c r="L19" s="220">
        <f>K19+L7</f>
        <v>46009</v>
      </c>
      <c r="M19" s="204"/>
    </row>
    <row r="20" spans="1:13" ht="28.15" customHeight="1" x14ac:dyDescent="0.25">
      <c r="A20" s="62"/>
      <c r="B20" s="12">
        <v>16</v>
      </c>
      <c r="C20" s="4" t="s">
        <v>38</v>
      </c>
      <c r="D20" s="102">
        <v>120</v>
      </c>
      <c r="E20" s="176">
        <f>D20+G$7+16</f>
        <v>46094</v>
      </c>
      <c r="F20" s="7">
        <v>85</v>
      </c>
      <c r="G20" s="168">
        <f>F20+G$7+16</f>
        <v>46059</v>
      </c>
      <c r="H20" s="158"/>
      <c r="I20" s="6"/>
      <c r="J20" s="111"/>
      <c r="K20" s="7">
        <v>76</v>
      </c>
      <c r="L20" s="220">
        <f>K20+L7+16</f>
        <v>46050</v>
      </c>
      <c r="M20" s="204"/>
    </row>
    <row r="21" spans="1:13" ht="36" customHeight="1" x14ac:dyDescent="0.25">
      <c r="A21" s="62"/>
      <c r="B21" s="12">
        <v>17</v>
      </c>
      <c r="C21" s="4" t="s">
        <v>39</v>
      </c>
      <c r="D21" s="102"/>
      <c r="E21" s="177"/>
      <c r="F21" s="7">
        <v>99</v>
      </c>
      <c r="G21" s="166">
        <f>F21+G$7+16</f>
        <v>46073</v>
      </c>
      <c r="H21" s="158"/>
      <c r="I21" s="6"/>
      <c r="J21" s="111"/>
      <c r="K21" s="7">
        <v>89</v>
      </c>
      <c r="L21" s="220">
        <f>K21+L7+16</f>
        <v>46063</v>
      </c>
      <c r="M21" s="204" t="s">
        <v>40</v>
      </c>
    </row>
    <row r="22" spans="1:13" ht="28.15" customHeight="1" x14ac:dyDescent="0.25">
      <c r="A22" s="59"/>
      <c r="B22" s="12">
        <v>18</v>
      </c>
      <c r="C22" s="4" t="s">
        <v>41</v>
      </c>
      <c r="D22" s="102">
        <v>130</v>
      </c>
      <c r="E22" s="177"/>
      <c r="F22" s="7">
        <v>109</v>
      </c>
      <c r="G22" s="166">
        <f t="shared" ref="G22:G26" si="1">F22+G$7+16</f>
        <v>46083</v>
      </c>
      <c r="H22" s="155"/>
      <c r="I22" s="6"/>
      <c r="J22" s="113"/>
      <c r="K22" s="7">
        <v>102</v>
      </c>
      <c r="L22" s="220">
        <f>K22+L7+16</f>
        <v>46076</v>
      </c>
      <c r="M22" s="204"/>
    </row>
    <row r="23" spans="1:13" ht="24.75" customHeight="1" x14ac:dyDescent="0.25">
      <c r="A23" s="26"/>
      <c r="B23" s="12">
        <v>19</v>
      </c>
      <c r="C23" s="4" t="s">
        <v>42</v>
      </c>
      <c r="D23" s="102"/>
      <c r="E23" s="177">
        <f>D22+G$7+16</f>
        <v>46104</v>
      </c>
      <c r="F23" s="7">
        <v>113</v>
      </c>
      <c r="G23" s="166">
        <f t="shared" si="1"/>
        <v>46087</v>
      </c>
      <c r="H23" s="155"/>
      <c r="I23" s="6"/>
      <c r="J23" s="73"/>
      <c r="K23" s="7">
        <v>106</v>
      </c>
      <c r="L23" s="220">
        <f>K23+L7+16</f>
        <v>46080</v>
      </c>
      <c r="M23" s="204"/>
    </row>
    <row r="24" spans="1:13" ht="31.5" x14ac:dyDescent="0.25">
      <c r="A24" s="62"/>
      <c r="B24" s="12">
        <v>20</v>
      </c>
      <c r="C24" s="110" t="s">
        <v>43</v>
      </c>
      <c r="D24" s="103"/>
      <c r="E24" s="176"/>
      <c r="F24" s="32">
        <f>F23+7</f>
        <v>120</v>
      </c>
      <c r="G24" s="168">
        <f t="shared" si="1"/>
        <v>46094</v>
      </c>
      <c r="H24" s="155"/>
      <c r="I24" s="6"/>
      <c r="J24" s="73"/>
      <c r="K24" s="32">
        <v>110</v>
      </c>
      <c r="L24" s="220">
        <f>K24+L8+16</f>
        <v>46087</v>
      </c>
      <c r="M24" s="204"/>
    </row>
    <row r="25" spans="1:13" ht="24.75" customHeight="1" x14ac:dyDescent="0.25">
      <c r="A25" s="136"/>
      <c r="B25" s="192"/>
      <c r="C25" s="193" t="s">
        <v>44</v>
      </c>
      <c r="D25" s="194"/>
      <c r="E25" s="195"/>
      <c r="F25" s="196"/>
      <c r="G25" s="197"/>
      <c r="H25" s="159"/>
      <c r="I25" s="134"/>
      <c r="J25" s="135"/>
      <c r="K25" s="196"/>
      <c r="L25" s="221"/>
      <c r="M25" s="204"/>
    </row>
    <row r="26" spans="1:13" ht="24.75" customHeight="1" x14ac:dyDescent="0.25">
      <c r="A26" s="62" t="s">
        <v>45</v>
      </c>
      <c r="B26" s="143">
        <v>21</v>
      </c>
      <c r="C26" s="4" t="s">
        <v>46</v>
      </c>
      <c r="D26" s="102"/>
      <c r="E26" s="177"/>
      <c r="F26" s="8">
        <v>130</v>
      </c>
      <c r="G26" s="166">
        <f t="shared" si="1"/>
        <v>46104</v>
      </c>
      <c r="H26" s="155"/>
      <c r="I26" s="6"/>
      <c r="J26" s="73"/>
      <c r="K26" s="8">
        <v>120</v>
      </c>
      <c r="L26" s="222">
        <f>K26+L7+16</f>
        <v>46094</v>
      </c>
      <c r="M26" s="204"/>
    </row>
    <row r="27" spans="1:13" ht="28.15" customHeight="1" x14ac:dyDescent="0.25">
      <c r="A27" s="37"/>
      <c r="B27" s="30">
        <v>22</v>
      </c>
      <c r="C27" s="31" t="s">
        <v>47</v>
      </c>
      <c r="D27" s="103">
        <v>140</v>
      </c>
      <c r="E27" s="176">
        <f>D27+G$7+16+1</f>
        <v>46115</v>
      </c>
      <c r="F27" s="32">
        <v>134</v>
      </c>
      <c r="G27" s="168">
        <f>F27+G$7+16</f>
        <v>46108</v>
      </c>
      <c r="H27" s="154"/>
      <c r="I27" s="18"/>
      <c r="J27" s="69"/>
      <c r="K27" s="32">
        <v>125</v>
      </c>
      <c r="L27" s="222">
        <f>K27+L7+16</f>
        <v>46099</v>
      </c>
      <c r="M27" s="204"/>
    </row>
    <row r="28" spans="1:13" ht="28.15" customHeight="1" x14ac:dyDescent="0.25">
      <c r="A28" s="90"/>
      <c r="B28" s="54">
        <v>23</v>
      </c>
      <c r="C28" s="126" t="s">
        <v>48</v>
      </c>
      <c r="D28" s="104">
        <v>147</v>
      </c>
      <c r="E28" s="179">
        <f>D28+G$7+16+1</f>
        <v>46122</v>
      </c>
      <c r="F28" s="63">
        <f>F27+7</f>
        <v>141</v>
      </c>
      <c r="G28" s="170">
        <f>F28+G$7+16</f>
        <v>46115</v>
      </c>
      <c r="H28" s="160"/>
      <c r="I28" s="55"/>
      <c r="J28" s="70"/>
      <c r="K28" s="63">
        <f>K27+7</f>
        <v>132</v>
      </c>
      <c r="L28" s="222">
        <f>K28+L7+16</f>
        <v>46106</v>
      </c>
      <c r="M28" s="204"/>
    </row>
    <row r="29" spans="1:13" ht="32.25" customHeight="1" thickBot="1" x14ac:dyDescent="0.3">
      <c r="A29" s="89"/>
      <c r="B29" s="27">
        <v>24</v>
      </c>
      <c r="C29" s="35" t="s">
        <v>49</v>
      </c>
      <c r="D29" s="98">
        <v>155</v>
      </c>
      <c r="E29" s="178">
        <f>D29+G$7+16</f>
        <v>46129</v>
      </c>
      <c r="F29" s="144">
        <f>F28+7</f>
        <v>148</v>
      </c>
      <c r="G29" s="169">
        <f>F29+G$7+16</f>
        <v>46122</v>
      </c>
      <c r="H29" s="161"/>
      <c r="I29" s="28"/>
      <c r="J29" s="71"/>
      <c r="K29" s="144">
        <f>K28+7</f>
        <v>139</v>
      </c>
      <c r="L29" s="223">
        <f>K29+L7+16</f>
        <v>46113</v>
      </c>
      <c r="M29" s="204"/>
    </row>
    <row r="30" spans="1:13" ht="26.25" customHeight="1" x14ac:dyDescent="0.25">
      <c r="A30" s="129" t="s">
        <v>50</v>
      </c>
      <c r="B30" s="130"/>
      <c r="C30" s="131"/>
      <c r="D30" s="132"/>
      <c r="E30" s="180"/>
      <c r="F30" s="133"/>
      <c r="G30" s="171"/>
      <c r="H30" s="162"/>
      <c r="I30" s="23"/>
      <c r="J30" s="72"/>
      <c r="K30" s="133"/>
      <c r="L30" s="224"/>
      <c r="M30" s="204"/>
    </row>
    <row r="31" spans="1:13" ht="26.25" customHeight="1" x14ac:dyDescent="0.25">
      <c r="A31" s="62"/>
      <c r="B31" s="30">
        <v>25</v>
      </c>
      <c r="C31" s="31" t="s">
        <v>51</v>
      </c>
      <c r="D31" s="103">
        <v>165</v>
      </c>
      <c r="E31" s="176">
        <f>D31+G$7+16</f>
        <v>46139</v>
      </c>
      <c r="F31" s="32">
        <f>F29+7</f>
        <v>155</v>
      </c>
      <c r="G31" s="168">
        <f t="shared" ref="G31:G36" si="2">F31+G$7+16</f>
        <v>46129</v>
      </c>
      <c r="H31" s="155"/>
      <c r="I31" s="6"/>
      <c r="J31" s="73"/>
      <c r="K31" s="32">
        <v>144</v>
      </c>
      <c r="L31" s="222">
        <f>K31+L7+16</f>
        <v>46118</v>
      </c>
      <c r="M31" s="204"/>
    </row>
    <row r="32" spans="1:13" ht="26.25" customHeight="1" x14ac:dyDescent="0.25">
      <c r="A32" s="62"/>
      <c r="B32" s="12">
        <v>26</v>
      </c>
      <c r="C32" s="4" t="s">
        <v>52</v>
      </c>
      <c r="D32" s="102"/>
      <c r="E32" s="177"/>
      <c r="F32" s="8">
        <v>159</v>
      </c>
      <c r="G32" s="166">
        <f t="shared" si="2"/>
        <v>46133</v>
      </c>
      <c r="H32" s="155"/>
      <c r="I32" s="6"/>
      <c r="J32" s="73"/>
      <c r="K32" s="8">
        <v>148</v>
      </c>
      <c r="L32" s="222">
        <f>K32+L7+16</f>
        <v>46122</v>
      </c>
      <c r="M32" s="204"/>
    </row>
    <row r="33" spans="1:13" ht="26.25" customHeight="1" x14ac:dyDescent="0.25">
      <c r="A33" s="62"/>
      <c r="B33" s="30">
        <v>27</v>
      </c>
      <c r="C33" s="31" t="s">
        <v>53</v>
      </c>
      <c r="D33" s="103"/>
      <c r="E33" s="176"/>
      <c r="F33" s="32">
        <f>F31+7</f>
        <v>162</v>
      </c>
      <c r="G33" s="168">
        <f t="shared" si="2"/>
        <v>46136</v>
      </c>
      <c r="H33" s="155"/>
      <c r="I33" s="6"/>
      <c r="J33" s="73"/>
      <c r="K33" s="32">
        <f>K31+7</f>
        <v>151</v>
      </c>
      <c r="L33" s="222">
        <f>K33+L7+16</f>
        <v>46125</v>
      </c>
      <c r="M33" s="204"/>
    </row>
    <row r="34" spans="1:13" ht="28.15" customHeight="1" x14ac:dyDescent="0.25">
      <c r="A34" s="62"/>
      <c r="B34" s="12">
        <v>28</v>
      </c>
      <c r="C34" s="56" t="s">
        <v>54</v>
      </c>
      <c r="D34" s="102">
        <v>180</v>
      </c>
      <c r="E34" s="177">
        <f>D34+G$7+16</f>
        <v>46154</v>
      </c>
      <c r="F34" s="7">
        <f>180</f>
        <v>180</v>
      </c>
      <c r="G34" s="166">
        <f t="shared" si="2"/>
        <v>46154</v>
      </c>
      <c r="H34" s="163"/>
      <c r="I34" s="44"/>
      <c r="J34" s="74"/>
      <c r="K34" s="7">
        <v>159</v>
      </c>
      <c r="L34" s="222">
        <f>K34+L7+16</f>
        <v>46133</v>
      </c>
      <c r="M34" s="204"/>
    </row>
    <row r="35" spans="1:13" ht="28.15" customHeight="1" x14ac:dyDescent="0.25">
      <c r="A35" s="59"/>
      <c r="B35" s="12">
        <v>29</v>
      </c>
      <c r="C35" s="4" t="s">
        <v>55</v>
      </c>
      <c r="D35" s="102">
        <v>187</v>
      </c>
      <c r="E35" s="177">
        <f>D35+G$7+16</f>
        <v>46161</v>
      </c>
      <c r="F35" s="7">
        <v>187</v>
      </c>
      <c r="G35" s="166">
        <f t="shared" si="2"/>
        <v>46161</v>
      </c>
      <c r="H35" s="155"/>
      <c r="I35" s="6"/>
      <c r="J35" s="73"/>
      <c r="K35" s="7">
        <v>166</v>
      </c>
      <c r="L35" s="222">
        <f>K35+L13+16</f>
        <v>46174</v>
      </c>
      <c r="M35" s="204"/>
    </row>
    <row r="36" spans="1:13" ht="28.15" customHeight="1" thickBot="1" x14ac:dyDescent="0.3">
      <c r="A36" s="89"/>
      <c r="B36" s="27">
        <v>30</v>
      </c>
      <c r="C36" s="39" t="s">
        <v>56</v>
      </c>
      <c r="D36" s="98">
        <v>355</v>
      </c>
      <c r="E36" s="178">
        <f>D36+G$7+16</f>
        <v>46329</v>
      </c>
      <c r="F36" s="36">
        <f>F35+90</f>
        <v>277</v>
      </c>
      <c r="G36" s="169">
        <f t="shared" si="2"/>
        <v>46251</v>
      </c>
      <c r="H36" s="161"/>
      <c r="I36" s="28"/>
      <c r="J36" s="150"/>
      <c r="K36" s="36">
        <v>257</v>
      </c>
      <c r="L36" s="223">
        <f>K36+L14+16</f>
        <v>46265</v>
      </c>
      <c r="M36" s="204"/>
    </row>
    <row r="37" spans="1:13" ht="28.15" customHeight="1" x14ac:dyDescent="0.25">
      <c r="A37" s="114" t="s">
        <v>57</v>
      </c>
      <c r="B37" s="146"/>
      <c r="C37" s="147"/>
      <c r="D37" s="148"/>
      <c r="E37" s="181"/>
      <c r="F37" s="149"/>
      <c r="G37" s="172"/>
      <c r="H37" s="154"/>
      <c r="I37" s="18"/>
      <c r="J37" s="75"/>
      <c r="K37" s="149"/>
      <c r="L37" s="225"/>
      <c r="M37" s="204"/>
    </row>
    <row r="38" spans="1:13" ht="28.15" customHeight="1" x14ac:dyDescent="0.25">
      <c r="A38" s="62"/>
      <c r="B38" s="30">
        <v>25</v>
      </c>
      <c r="C38" s="31" t="s">
        <v>51</v>
      </c>
      <c r="D38" s="103">
        <v>165</v>
      </c>
      <c r="E38" s="176">
        <f>D38+G$7+16</f>
        <v>46139</v>
      </c>
      <c r="F38" s="33">
        <v>155</v>
      </c>
      <c r="G38" s="168">
        <f t="shared" ref="G38:G49" si="3">F38+G$7+16</f>
        <v>46129</v>
      </c>
      <c r="H38" s="155"/>
      <c r="I38" s="6"/>
      <c r="J38" s="73"/>
      <c r="K38" s="33">
        <v>144</v>
      </c>
      <c r="L38" s="222">
        <f>K38+L7+16</f>
        <v>46118</v>
      </c>
      <c r="M38" s="204"/>
    </row>
    <row r="39" spans="1:13" ht="28.15" customHeight="1" x14ac:dyDescent="0.25">
      <c r="A39" s="62"/>
      <c r="B39" s="12">
        <v>26</v>
      </c>
      <c r="C39" s="4" t="s">
        <v>52</v>
      </c>
      <c r="D39" s="102"/>
      <c r="E39" s="177"/>
      <c r="F39" s="7">
        <v>159</v>
      </c>
      <c r="G39" s="166">
        <f t="shared" si="3"/>
        <v>46133</v>
      </c>
      <c r="H39" s="155"/>
      <c r="I39" s="6"/>
      <c r="J39" s="73"/>
      <c r="K39" s="7">
        <v>148</v>
      </c>
      <c r="L39" s="222">
        <f>K39+L7+16</f>
        <v>46122</v>
      </c>
      <c r="M39" s="204"/>
    </row>
    <row r="40" spans="1:13" ht="28.15" customHeight="1" x14ac:dyDescent="0.25">
      <c r="A40" s="62"/>
      <c r="B40" s="12">
        <v>27</v>
      </c>
      <c r="C40" s="31" t="s">
        <v>53</v>
      </c>
      <c r="D40" s="103"/>
      <c r="E40" s="176"/>
      <c r="F40" s="33">
        <v>162</v>
      </c>
      <c r="G40" s="168">
        <f t="shared" si="3"/>
        <v>46136</v>
      </c>
      <c r="H40" s="155"/>
      <c r="I40" s="6"/>
      <c r="J40" s="73"/>
      <c r="K40" s="33">
        <v>151</v>
      </c>
      <c r="L40" s="222">
        <f>K40+L7+16</f>
        <v>46125</v>
      </c>
      <c r="M40" s="204"/>
    </row>
    <row r="41" spans="1:13" ht="28.15" customHeight="1" x14ac:dyDescent="0.25">
      <c r="A41" s="62"/>
      <c r="B41" s="12">
        <v>28</v>
      </c>
      <c r="C41" s="4" t="s">
        <v>58</v>
      </c>
      <c r="D41" s="102">
        <v>180</v>
      </c>
      <c r="E41" s="177">
        <f>D41+G$7+16</f>
        <v>46154</v>
      </c>
      <c r="F41" s="7">
        <v>180</v>
      </c>
      <c r="G41" s="166">
        <f t="shared" si="3"/>
        <v>46154</v>
      </c>
      <c r="H41" s="155"/>
      <c r="I41" s="6"/>
      <c r="J41" s="73"/>
      <c r="K41" s="7">
        <v>159</v>
      </c>
      <c r="L41" s="222">
        <f>K41+L7+16</f>
        <v>46133</v>
      </c>
      <c r="M41" s="204"/>
    </row>
    <row r="42" spans="1:13" ht="28.15" customHeight="1" x14ac:dyDescent="0.25">
      <c r="A42" s="62"/>
      <c r="B42" s="12">
        <v>29</v>
      </c>
      <c r="C42" s="4" t="s">
        <v>59</v>
      </c>
      <c r="D42" s="102">
        <v>187</v>
      </c>
      <c r="E42" s="177">
        <f>D42+G$7+16</f>
        <v>46161</v>
      </c>
      <c r="F42" s="7">
        <v>187</v>
      </c>
      <c r="G42" s="166">
        <f t="shared" si="3"/>
        <v>46161</v>
      </c>
      <c r="H42" s="155"/>
      <c r="I42" s="6"/>
      <c r="J42" s="73"/>
      <c r="K42" s="7">
        <v>166</v>
      </c>
      <c r="L42" s="222">
        <f>K42+L8+16</f>
        <v>46143</v>
      </c>
      <c r="M42" s="204"/>
    </row>
    <row r="43" spans="1:13" ht="28.15" customHeight="1" x14ac:dyDescent="0.25">
      <c r="A43" s="62"/>
      <c r="B43" s="12">
        <v>30</v>
      </c>
      <c r="C43" s="4" t="s">
        <v>60</v>
      </c>
      <c r="D43" s="102">
        <v>200</v>
      </c>
      <c r="E43" s="177">
        <f>D43+G$7+16</f>
        <v>46174</v>
      </c>
      <c r="F43" s="7">
        <v>200</v>
      </c>
      <c r="G43" s="166">
        <f t="shared" si="3"/>
        <v>46174</v>
      </c>
      <c r="H43" s="155"/>
      <c r="I43" s="6"/>
      <c r="J43" s="73"/>
      <c r="K43" s="7">
        <v>179</v>
      </c>
      <c r="L43" s="222">
        <f>K43+L7+16</f>
        <v>46153</v>
      </c>
      <c r="M43" s="204"/>
    </row>
    <row r="44" spans="1:13" ht="28.15" customHeight="1" x14ac:dyDescent="0.25">
      <c r="A44" s="90"/>
      <c r="B44" s="12">
        <v>31</v>
      </c>
      <c r="C44" s="31" t="s">
        <v>61</v>
      </c>
      <c r="D44" s="102"/>
      <c r="E44" s="177"/>
      <c r="F44" s="7">
        <v>204</v>
      </c>
      <c r="G44" s="166">
        <f t="shared" si="3"/>
        <v>46178</v>
      </c>
      <c r="H44" s="155"/>
      <c r="I44" s="6"/>
      <c r="J44" s="73"/>
      <c r="K44" s="7">
        <v>183</v>
      </c>
      <c r="L44" s="222">
        <f>K44+L7+16</f>
        <v>46157</v>
      </c>
      <c r="M44" s="204"/>
    </row>
    <row r="45" spans="1:13" ht="28.15" customHeight="1" x14ac:dyDescent="0.25">
      <c r="A45" s="90"/>
      <c r="B45" s="12">
        <v>32</v>
      </c>
      <c r="C45" s="4" t="s">
        <v>62</v>
      </c>
      <c r="D45" s="102"/>
      <c r="E45" s="177"/>
      <c r="F45" s="7">
        <f>F44+7</f>
        <v>211</v>
      </c>
      <c r="G45" s="166">
        <f t="shared" si="3"/>
        <v>46185</v>
      </c>
      <c r="H45" s="155"/>
      <c r="I45" s="6"/>
      <c r="J45" s="73"/>
      <c r="K45" s="7">
        <f>K44+7</f>
        <v>190</v>
      </c>
      <c r="L45" s="222">
        <f>K45+L7+16</f>
        <v>46164</v>
      </c>
      <c r="M45" s="204"/>
    </row>
    <row r="46" spans="1:13" ht="28.15" customHeight="1" x14ac:dyDescent="0.25">
      <c r="A46" s="90"/>
      <c r="B46" s="12">
        <v>33</v>
      </c>
      <c r="C46" s="4" t="s">
        <v>63</v>
      </c>
      <c r="D46" s="102">
        <v>230</v>
      </c>
      <c r="E46" s="177">
        <f>D46+G$7+16+2</f>
        <v>46206</v>
      </c>
      <c r="F46" s="7">
        <v>229</v>
      </c>
      <c r="G46" s="166">
        <f t="shared" si="3"/>
        <v>46203</v>
      </c>
      <c r="H46" s="155"/>
      <c r="I46" s="6"/>
      <c r="J46" s="73"/>
      <c r="K46" s="7">
        <v>229</v>
      </c>
      <c r="L46" s="222">
        <f>K46+L7+16</f>
        <v>46203</v>
      </c>
      <c r="M46" s="204"/>
    </row>
    <row r="47" spans="1:13" ht="28.15" customHeight="1" x14ac:dyDescent="0.25">
      <c r="A47" s="90"/>
      <c r="B47" s="12">
        <v>34</v>
      </c>
      <c r="C47" s="56" t="s">
        <v>64</v>
      </c>
      <c r="D47" s="102">
        <v>250</v>
      </c>
      <c r="E47" s="177">
        <f>D47+G$7+16</f>
        <v>46224</v>
      </c>
      <c r="F47" s="7">
        <f>F46+20</f>
        <v>249</v>
      </c>
      <c r="G47" s="166">
        <f t="shared" si="3"/>
        <v>46223</v>
      </c>
      <c r="H47" s="155"/>
      <c r="I47" s="6"/>
      <c r="J47" s="73"/>
      <c r="K47" s="7">
        <f>K46+20</f>
        <v>249</v>
      </c>
      <c r="L47" s="222">
        <f>K47+L7+16</f>
        <v>46223</v>
      </c>
      <c r="M47" s="204"/>
    </row>
    <row r="48" spans="1:13" ht="28.15" customHeight="1" x14ac:dyDescent="0.25">
      <c r="A48" s="90"/>
      <c r="B48" s="43">
        <v>35</v>
      </c>
      <c r="C48" s="56" t="s">
        <v>65</v>
      </c>
      <c r="D48" s="105">
        <v>265</v>
      </c>
      <c r="E48" s="182">
        <f>D48+G$7+16+2</f>
        <v>46241</v>
      </c>
      <c r="F48" s="53">
        <v>264</v>
      </c>
      <c r="G48" s="173">
        <f t="shared" si="3"/>
        <v>46238</v>
      </c>
      <c r="H48" s="155"/>
      <c r="I48" s="6"/>
      <c r="J48" s="73"/>
      <c r="K48" s="53">
        <v>264</v>
      </c>
      <c r="L48" s="222">
        <f>K48+L7+16</f>
        <v>46238</v>
      </c>
      <c r="M48" s="204"/>
    </row>
    <row r="49" spans="1:13" ht="28.15" customHeight="1" thickBot="1" x14ac:dyDescent="0.3">
      <c r="A49" s="89"/>
      <c r="B49" s="27">
        <v>36</v>
      </c>
      <c r="C49" s="39" t="s">
        <v>56</v>
      </c>
      <c r="D49" s="98">
        <v>355</v>
      </c>
      <c r="E49" s="178">
        <f>D49+G$7+16</f>
        <v>46329</v>
      </c>
      <c r="F49" s="36">
        <f>F48+90</f>
        <v>354</v>
      </c>
      <c r="G49" s="169">
        <f t="shared" si="3"/>
        <v>46328</v>
      </c>
      <c r="H49" s="155"/>
      <c r="I49" s="6"/>
      <c r="J49" s="73"/>
      <c r="K49" s="36">
        <f>K48+90</f>
        <v>354</v>
      </c>
      <c r="L49" s="223">
        <f>K49+L7+16</f>
        <v>46328</v>
      </c>
      <c r="M49" s="204"/>
    </row>
    <row r="50" spans="1:13" ht="28.15" customHeight="1" x14ac:dyDescent="0.25">
      <c r="A50" s="127" t="s">
        <v>66</v>
      </c>
      <c r="B50" s="151"/>
      <c r="C50" s="152"/>
      <c r="D50" s="137"/>
      <c r="E50" s="183"/>
      <c r="F50" s="138"/>
      <c r="G50" s="174"/>
      <c r="H50" s="162"/>
      <c r="I50" s="23"/>
      <c r="J50" s="72"/>
      <c r="K50" s="138"/>
      <c r="L50" s="227"/>
      <c r="M50" s="204"/>
    </row>
    <row r="51" spans="1:13" ht="28.15" customHeight="1" x14ac:dyDescent="0.25">
      <c r="A51" s="62"/>
      <c r="B51" s="30">
        <v>25</v>
      </c>
      <c r="C51" s="31" t="s">
        <v>51</v>
      </c>
      <c r="D51" s="102">
        <v>165</v>
      </c>
      <c r="E51" s="177">
        <f>D51+G$7+16</f>
        <v>46139</v>
      </c>
      <c r="F51" s="33">
        <v>155</v>
      </c>
      <c r="G51" s="166">
        <f t="shared" ref="G51:G62" si="4">F51+G$7+16</f>
        <v>46129</v>
      </c>
      <c r="H51" s="155"/>
      <c r="I51" s="6"/>
      <c r="J51" s="73"/>
      <c r="K51" s="33">
        <v>144</v>
      </c>
      <c r="L51" s="222">
        <f>K51+L7+16</f>
        <v>46118</v>
      </c>
      <c r="M51" s="204"/>
    </row>
    <row r="52" spans="1:13" ht="28.15" customHeight="1" x14ac:dyDescent="0.25">
      <c r="A52" s="62"/>
      <c r="B52" s="12">
        <v>26</v>
      </c>
      <c r="C52" s="4" t="s">
        <v>52</v>
      </c>
      <c r="D52" s="102"/>
      <c r="E52" s="177"/>
      <c r="F52" s="7">
        <v>159</v>
      </c>
      <c r="G52" s="166">
        <f t="shared" si="4"/>
        <v>46133</v>
      </c>
      <c r="H52" s="155"/>
      <c r="I52" s="6"/>
      <c r="J52" s="73"/>
      <c r="K52" s="7">
        <v>148</v>
      </c>
      <c r="L52" s="222">
        <f>K52+L7+16</f>
        <v>46122</v>
      </c>
      <c r="M52" s="204"/>
    </row>
    <row r="53" spans="1:13" ht="28.15" customHeight="1" x14ac:dyDescent="0.25">
      <c r="A53" s="62"/>
      <c r="B53" s="30">
        <v>27</v>
      </c>
      <c r="C53" s="31" t="s">
        <v>53</v>
      </c>
      <c r="D53" s="103"/>
      <c r="E53" s="176"/>
      <c r="F53" s="33">
        <v>162</v>
      </c>
      <c r="G53" s="168">
        <f t="shared" si="4"/>
        <v>46136</v>
      </c>
      <c r="H53" s="155"/>
      <c r="I53" s="6"/>
      <c r="J53" s="73"/>
      <c r="K53" s="33">
        <v>151</v>
      </c>
      <c r="L53" s="222">
        <f>K53+L7+16</f>
        <v>46125</v>
      </c>
      <c r="M53" s="204"/>
    </row>
    <row r="54" spans="1:13" ht="28.15" customHeight="1" x14ac:dyDescent="0.25">
      <c r="A54" s="59"/>
      <c r="B54" s="12">
        <v>28</v>
      </c>
      <c r="C54" s="31" t="s">
        <v>67</v>
      </c>
      <c r="D54" s="103">
        <v>180</v>
      </c>
      <c r="E54" s="176">
        <f>D54+G$7+16</f>
        <v>46154</v>
      </c>
      <c r="F54" s="7">
        <v>180</v>
      </c>
      <c r="G54" s="168">
        <f t="shared" si="4"/>
        <v>46154</v>
      </c>
      <c r="H54" s="154"/>
      <c r="I54" s="18"/>
      <c r="J54" s="75"/>
      <c r="K54" s="7">
        <v>159</v>
      </c>
      <c r="L54" s="222">
        <f>K54+L7+16</f>
        <v>46133</v>
      </c>
      <c r="M54" s="205"/>
    </row>
    <row r="55" spans="1:13" ht="28.15" customHeight="1" x14ac:dyDescent="0.25">
      <c r="A55" s="59"/>
      <c r="B55" s="30">
        <v>29</v>
      </c>
      <c r="C55" s="4" t="s">
        <v>55</v>
      </c>
      <c r="D55" s="102">
        <v>187</v>
      </c>
      <c r="E55" s="177">
        <f>D55+G$7+16</f>
        <v>46161</v>
      </c>
      <c r="F55" s="7">
        <v>187</v>
      </c>
      <c r="G55" s="166">
        <f t="shared" si="4"/>
        <v>46161</v>
      </c>
      <c r="H55" s="155"/>
      <c r="I55" s="6"/>
      <c r="J55" s="73"/>
      <c r="K55" s="7">
        <v>166</v>
      </c>
      <c r="L55" s="222">
        <f>K55+L7+16</f>
        <v>46140</v>
      </c>
      <c r="M55" s="205"/>
    </row>
    <row r="56" spans="1:13" ht="32.25" customHeight="1" x14ac:dyDescent="0.25">
      <c r="A56" s="59"/>
      <c r="B56" s="12">
        <v>30</v>
      </c>
      <c r="C56" s="4" t="s">
        <v>68</v>
      </c>
      <c r="D56" s="102">
        <v>200</v>
      </c>
      <c r="E56" s="177">
        <f>D56+G$7+16</f>
        <v>46174</v>
      </c>
      <c r="F56" s="7">
        <v>200</v>
      </c>
      <c r="G56" s="166">
        <f t="shared" si="4"/>
        <v>46174</v>
      </c>
      <c r="H56" s="155"/>
      <c r="I56" s="6"/>
      <c r="J56" s="73"/>
      <c r="K56" s="7">
        <v>179</v>
      </c>
      <c r="L56" s="222">
        <f>K56+L7+16</f>
        <v>46153</v>
      </c>
      <c r="M56" s="205"/>
    </row>
    <row r="57" spans="1:13" ht="28.15" customHeight="1" x14ac:dyDescent="0.25">
      <c r="A57" s="62"/>
      <c r="B57" s="30">
        <v>31</v>
      </c>
      <c r="C57" s="4" t="s">
        <v>69</v>
      </c>
      <c r="D57" s="102"/>
      <c r="E57" s="177"/>
      <c r="F57" s="7">
        <v>213</v>
      </c>
      <c r="G57" s="166">
        <f t="shared" si="4"/>
        <v>46187</v>
      </c>
      <c r="H57" s="155"/>
      <c r="I57" s="6"/>
      <c r="J57" s="73"/>
      <c r="K57" s="7">
        <v>190</v>
      </c>
      <c r="L57" s="222">
        <f>K57+L7+16</f>
        <v>46164</v>
      </c>
      <c r="M57" s="205"/>
    </row>
    <row r="58" spans="1:13" ht="28.15" customHeight="1" x14ac:dyDescent="0.25">
      <c r="A58" s="59"/>
      <c r="B58" s="12">
        <v>32</v>
      </c>
      <c r="C58" s="4" t="s">
        <v>62</v>
      </c>
      <c r="D58" s="102"/>
      <c r="E58" s="177"/>
      <c r="F58" s="7">
        <f>F57+7</f>
        <v>220</v>
      </c>
      <c r="G58" s="166">
        <f t="shared" si="4"/>
        <v>46194</v>
      </c>
      <c r="H58" s="155"/>
      <c r="I58" s="6"/>
      <c r="J58" s="73"/>
      <c r="K58" s="7">
        <f>K57+7</f>
        <v>197</v>
      </c>
      <c r="L58" s="222">
        <f>K58+L7+16</f>
        <v>46171</v>
      </c>
      <c r="M58" s="205"/>
    </row>
    <row r="59" spans="1:13" ht="28.15" customHeight="1" x14ac:dyDescent="0.25">
      <c r="A59" s="59"/>
      <c r="B59" s="30">
        <v>33</v>
      </c>
      <c r="C59" s="4" t="s">
        <v>63</v>
      </c>
      <c r="D59" s="102">
        <v>230</v>
      </c>
      <c r="E59" s="177">
        <f>D59+G$7+16+2</f>
        <v>46206</v>
      </c>
      <c r="F59" s="7">
        <v>229</v>
      </c>
      <c r="G59" s="166">
        <f t="shared" si="4"/>
        <v>46203</v>
      </c>
      <c r="H59" s="155"/>
      <c r="I59" s="6"/>
      <c r="J59" s="73"/>
      <c r="K59" s="7">
        <v>229</v>
      </c>
      <c r="L59" s="222">
        <f>K59+L7+16</f>
        <v>46203</v>
      </c>
      <c r="M59" s="205"/>
    </row>
    <row r="60" spans="1:13" ht="28.15" customHeight="1" x14ac:dyDescent="0.25">
      <c r="A60" s="59"/>
      <c r="B60" s="12">
        <v>34</v>
      </c>
      <c r="C60" s="56" t="s">
        <v>64</v>
      </c>
      <c r="D60" s="105">
        <v>250</v>
      </c>
      <c r="E60" s="182">
        <f>D60+G$7+16</f>
        <v>46224</v>
      </c>
      <c r="F60" s="7">
        <v>249</v>
      </c>
      <c r="G60" s="173">
        <f t="shared" si="4"/>
        <v>46223</v>
      </c>
      <c r="H60" s="163"/>
      <c r="I60" s="44"/>
      <c r="J60" s="74"/>
      <c r="K60" s="7">
        <v>249</v>
      </c>
      <c r="L60" s="222">
        <f>K60+L7+16</f>
        <v>46223</v>
      </c>
      <c r="M60" s="205"/>
    </row>
    <row r="61" spans="1:13" ht="28.15" customHeight="1" x14ac:dyDescent="0.25">
      <c r="A61" s="62"/>
      <c r="B61" s="30">
        <v>35</v>
      </c>
      <c r="C61" s="56" t="s">
        <v>65</v>
      </c>
      <c r="D61" s="105">
        <v>265</v>
      </c>
      <c r="E61" s="182">
        <f>D61+G$7+16+2</f>
        <v>46241</v>
      </c>
      <c r="F61" s="53">
        <v>264</v>
      </c>
      <c r="G61" s="173">
        <f t="shared" si="4"/>
        <v>46238</v>
      </c>
      <c r="H61" s="163"/>
      <c r="I61" s="44"/>
      <c r="J61" s="74"/>
      <c r="K61" s="53">
        <v>264</v>
      </c>
      <c r="L61" s="222">
        <f>K61+L7+16</f>
        <v>46238</v>
      </c>
      <c r="M61" s="205"/>
    </row>
    <row r="62" spans="1:13" ht="28.15" customHeight="1" thickBot="1" x14ac:dyDescent="0.3">
      <c r="A62" s="89"/>
      <c r="B62" s="27">
        <v>36</v>
      </c>
      <c r="C62" s="39" t="s">
        <v>56</v>
      </c>
      <c r="D62" s="98">
        <v>355</v>
      </c>
      <c r="E62" s="178">
        <f>D62+G$7+16</f>
        <v>46329</v>
      </c>
      <c r="F62" s="36">
        <v>354</v>
      </c>
      <c r="G62" s="169">
        <f t="shared" si="4"/>
        <v>46328</v>
      </c>
      <c r="H62" s="161"/>
      <c r="I62" s="28"/>
      <c r="J62" s="150"/>
      <c r="K62" s="36">
        <v>354</v>
      </c>
      <c r="L62" s="223">
        <f>K62+L7+16</f>
        <v>46328</v>
      </c>
      <c r="M62" s="205"/>
    </row>
    <row r="63" spans="1:13" ht="28.15" customHeight="1" x14ac:dyDescent="0.25">
      <c r="A63" s="128" t="s">
        <v>70</v>
      </c>
      <c r="B63" s="139"/>
      <c r="C63" s="140"/>
      <c r="D63" s="141"/>
      <c r="E63" s="184"/>
      <c r="F63" s="142"/>
      <c r="G63" s="175"/>
      <c r="H63" s="154"/>
      <c r="I63" s="18"/>
      <c r="J63" s="75"/>
      <c r="K63" s="142"/>
      <c r="L63" s="226"/>
      <c r="M63" s="205"/>
    </row>
    <row r="64" spans="1:13" ht="33" customHeight="1" x14ac:dyDescent="0.25">
      <c r="A64" s="59"/>
      <c r="B64" s="12">
        <v>25</v>
      </c>
      <c r="C64" s="4" t="s">
        <v>51</v>
      </c>
      <c r="D64" s="102">
        <v>165</v>
      </c>
      <c r="E64" s="177">
        <f>D64+G$7+16</f>
        <v>46139</v>
      </c>
      <c r="F64" s="33">
        <v>155</v>
      </c>
      <c r="G64" s="166">
        <f t="shared" ref="G64:G73" si="5">F64+G$7+16</f>
        <v>46129</v>
      </c>
      <c r="H64" s="155"/>
      <c r="I64" s="6"/>
      <c r="J64" s="73"/>
      <c r="K64" s="33">
        <v>144</v>
      </c>
      <c r="L64" s="222">
        <f>K64+L7+16</f>
        <v>46118</v>
      </c>
      <c r="M64" s="205"/>
    </row>
    <row r="65" spans="1:13" ht="28.15" customHeight="1" x14ac:dyDescent="0.25">
      <c r="A65" s="59"/>
      <c r="B65" s="12">
        <v>26</v>
      </c>
      <c r="C65" s="4" t="s">
        <v>52</v>
      </c>
      <c r="D65" s="102"/>
      <c r="E65" s="177"/>
      <c r="F65" s="33">
        <v>159</v>
      </c>
      <c r="G65" s="166">
        <f t="shared" si="5"/>
        <v>46133</v>
      </c>
      <c r="H65" s="155"/>
      <c r="I65" s="6"/>
      <c r="J65" s="73"/>
      <c r="K65" s="33">
        <v>148</v>
      </c>
      <c r="L65" s="222">
        <f>K65+L7+16</f>
        <v>46122</v>
      </c>
      <c r="M65" s="205"/>
    </row>
    <row r="66" spans="1:13" ht="28.15" customHeight="1" x14ac:dyDescent="0.25">
      <c r="A66" s="59"/>
      <c r="B66" s="12">
        <v>27</v>
      </c>
      <c r="C66" s="4" t="s">
        <v>71</v>
      </c>
      <c r="D66" s="102">
        <v>180</v>
      </c>
      <c r="E66" s="177">
        <f>D66+G$7+16</f>
        <v>46154</v>
      </c>
      <c r="F66" s="7">
        <f>F65+3</f>
        <v>162</v>
      </c>
      <c r="G66" s="166">
        <f t="shared" si="5"/>
        <v>46136</v>
      </c>
      <c r="H66" s="155"/>
      <c r="I66" s="6"/>
      <c r="J66" s="73"/>
      <c r="K66" s="7">
        <f>K65+3</f>
        <v>151</v>
      </c>
      <c r="L66" s="222">
        <f>K66+L7+16</f>
        <v>46125</v>
      </c>
      <c r="M66" s="205"/>
    </row>
    <row r="67" spans="1:13" ht="28.15" customHeight="1" x14ac:dyDescent="0.25">
      <c r="A67" s="62"/>
      <c r="B67" s="12">
        <v>28</v>
      </c>
      <c r="C67" s="4" t="s">
        <v>72</v>
      </c>
      <c r="D67" s="102">
        <v>200</v>
      </c>
      <c r="E67" s="177">
        <f>D67+G$7+16</f>
        <v>46174</v>
      </c>
      <c r="F67" s="7">
        <f>184</f>
        <v>184</v>
      </c>
      <c r="G67" s="166">
        <f t="shared" si="5"/>
        <v>46158</v>
      </c>
      <c r="H67" s="155"/>
      <c r="I67" s="6"/>
      <c r="J67" s="73"/>
      <c r="K67" s="7">
        <v>159</v>
      </c>
      <c r="L67" s="222">
        <f>K67+L7+16</f>
        <v>46133</v>
      </c>
      <c r="M67" s="205"/>
    </row>
    <row r="68" spans="1:13" ht="28.15" customHeight="1" x14ac:dyDescent="0.25">
      <c r="A68" s="59"/>
      <c r="B68" s="12">
        <v>29</v>
      </c>
      <c r="C68" s="4" t="s">
        <v>73</v>
      </c>
      <c r="D68" s="102"/>
      <c r="E68" s="177"/>
      <c r="F68" s="7">
        <f>F67+24</f>
        <v>208</v>
      </c>
      <c r="G68" s="166">
        <f t="shared" si="5"/>
        <v>46182</v>
      </c>
      <c r="H68" s="155"/>
      <c r="I68" s="6"/>
      <c r="J68" s="73"/>
      <c r="K68" s="7">
        <f>K67+24</f>
        <v>183</v>
      </c>
      <c r="L68" s="222">
        <f>K68+L7+16</f>
        <v>46157</v>
      </c>
      <c r="M68" s="205"/>
    </row>
    <row r="69" spans="1:13" ht="28.15" customHeight="1" x14ac:dyDescent="0.25">
      <c r="A69" s="59"/>
      <c r="B69" s="12">
        <v>30</v>
      </c>
      <c r="C69" s="4" t="s">
        <v>62</v>
      </c>
      <c r="D69" s="102"/>
      <c r="E69" s="177"/>
      <c r="F69" s="7">
        <f>F68+7</f>
        <v>215</v>
      </c>
      <c r="G69" s="166">
        <f t="shared" si="5"/>
        <v>46189</v>
      </c>
      <c r="H69" s="155"/>
      <c r="I69" s="6"/>
      <c r="J69" s="73"/>
      <c r="K69" s="7">
        <f>K68+7</f>
        <v>190</v>
      </c>
      <c r="L69" s="222">
        <f>K69+L7+16</f>
        <v>46164</v>
      </c>
      <c r="M69" s="205"/>
    </row>
    <row r="70" spans="1:13" ht="28.15" customHeight="1" x14ac:dyDescent="0.25">
      <c r="A70" s="62"/>
      <c r="B70" s="12">
        <v>31</v>
      </c>
      <c r="C70" s="4" t="s">
        <v>63</v>
      </c>
      <c r="D70" s="102">
        <v>230</v>
      </c>
      <c r="E70" s="177">
        <f>D70+G$7+16+2</f>
        <v>46206</v>
      </c>
      <c r="F70" s="7">
        <f>F69+10</f>
        <v>225</v>
      </c>
      <c r="G70" s="166">
        <f t="shared" si="5"/>
        <v>46199</v>
      </c>
      <c r="H70" s="155"/>
      <c r="I70" s="6"/>
      <c r="J70" s="73"/>
      <c r="K70" s="7">
        <f>K69+10</f>
        <v>200</v>
      </c>
      <c r="L70" s="222">
        <f>K70+L7+16</f>
        <v>46174</v>
      </c>
      <c r="M70" s="205"/>
    </row>
    <row r="71" spans="1:13" ht="28.15" customHeight="1" x14ac:dyDescent="0.25">
      <c r="A71" s="62"/>
      <c r="B71" s="12">
        <v>32</v>
      </c>
      <c r="C71" s="4" t="s">
        <v>74</v>
      </c>
      <c r="D71" s="102">
        <v>250</v>
      </c>
      <c r="E71" s="177">
        <f>D71+G$7+16</f>
        <v>46224</v>
      </c>
      <c r="F71" s="7">
        <f>F70+20+1</f>
        <v>246</v>
      </c>
      <c r="G71" s="166">
        <f t="shared" si="5"/>
        <v>46220</v>
      </c>
      <c r="H71" s="155"/>
      <c r="I71" s="6"/>
      <c r="J71" s="73"/>
      <c r="K71" s="7">
        <f>K70+20+1</f>
        <v>221</v>
      </c>
      <c r="L71" s="222">
        <f>K71+L7+16</f>
        <v>46195</v>
      </c>
      <c r="M71" s="205"/>
    </row>
    <row r="72" spans="1:13" ht="28.15" customHeight="1" x14ac:dyDescent="0.25">
      <c r="A72" s="76"/>
      <c r="B72" s="12">
        <v>33</v>
      </c>
      <c r="C72" s="56" t="s">
        <v>75</v>
      </c>
      <c r="D72" s="105">
        <v>265</v>
      </c>
      <c r="E72" s="182">
        <f>D72+G$7+16+2</f>
        <v>46241</v>
      </c>
      <c r="F72" s="53">
        <f>F71+15</f>
        <v>261</v>
      </c>
      <c r="G72" s="173">
        <f t="shared" si="5"/>
        <v>46235</v>
      </c>
      <c r="H72" s="163"/>
      <c r="I72" s="44"/>
      <c r="J72" s="74"/>
      <c r="K72" s="53">
        <f>K71+15</f>
        <v>236</v>
      </c>
      <c r="L72" s="222">
        <f>K72+L7+16</f>
        <v>46210</v>
      </c>
      <c r="M72" s="205"/>
    </row>
    <row r="73" spans="1:13" ht="28.5" customHeight="1" thickBot="1" x14ac:dyDescent="0.3">
      <c r="A73" s="62"/>
      <c r="B73" s="43">
        <v>34</v>
      </c>
      <c r="C73" s="39" t="s">
        <v>56</v>
      </c>
      <c r="D73" s="98">
        <v>355</v>
      </c>
      <c r="E73" s="178">
        <f>D73+G$7+16</f>
        <v>46329</v>
      </c>
      <c r="F73" s="36">
        <f>F72+90</f>
        <v>351</v>
      </c>
      <c r="G73" s="169">
        <f t="shared" si="5"/>
        <v>46325</v>
      </c>
      <c r="H73" s="163"/>
      <c r="I73" s="44"/>
      <c r="J73" s="145"/>
      <c r="K73" s="36">
        <f>K72+90</f>
        <v>326</v>
      </c>
      <c r="L73" s="222">
        <f>K73+L7+16</f>
        <v>46300</v>
      </c>
      <c r="M73" s="205"/>
    </row>
    <row r="74" spans="1:13" ht="15.75" x14ac:dyDescent="0.25">
      <c r="A74" s="106" t="s">
        <v>76</v>
      </c>
      <c r="D74" s="10"/>
      <c r="G74" s="50"/>
      <c r="J74" s="45"/>
      <c r="K74" s="58"/>
    </row>
    <row r="75" spans="1:13" ht="15.75" x14ac:dyDescent="0.25">
      <c r="A75" s="107" t="s">
        <v>77</v>
      </c>
      <c r="B75" s="83"/>
      <c r="E75" s="60"/>
      <c r="G75" s="57"/>
      <c r="I75" s="1"/>
    </row>
    <row r="76" spans="1:13" ht="15.75" x14ac:dyDescent="0.25">
      <c r="A76" s="108"/>
      <c r="B76" s="84"/>
      <c r="G76" s="57"/>
      <c r="I76" s="1"/>
    </row>
    <row r="77" spans="1:13" ht="15.75" x14ac:dyDescent="0.25">
      <c r="A77" s="108"/>
      <c r="B77" s="84"/>
      <c r="G77" s="57"/>
      <c r="I77" s="1"/>
    </row>
    <row r="78" spans="1:13" ht="15.75" x14ac:dyDescent="0.25">
      <c r="A78" s="109"/>
    </row>
    <row r="79" spans="1:13" ht="15.75" x14ac:dyDescent="0.25">
      <c r="A79" s="108"/>
    </row>
    <row r="80" spans="1:13" s="11" customFormat="1" ht="15.75" x14ac:dyDescent="0.25">
      <c r="B80" s="2"/>
      <c r="C80" s="2"/>
      <c r="D80" s="9"/>
      <c r="E80" s="10"/>
      <c r="F80" s="10"/>
      <c r="G80" s="51"/>
      <c r="H80"/>
      <c r="I80" s="51"/>
      <c r="J80" s="10"/>
      <c r="K80" s="3"/>
      <c r="L80" s="3"/>
    </row>
  </sheetData>
  <phoneticPr fontId="19" type="noConversion"/>
  <printOptions horizontalCentered="1"/>
  <pageMargins left="0.25" right="0.25" top="0.75" bottom="0.75" header="0.3" footer="0.3"/>
  <pageSetup scale="41" fitToHeight="0" orientation="landscape" r:id="rId1"/>
  <headerFooter>
    <oddFooter>&amp;COntario Energy Board&amp;R&amp;A</oddFooter>
  </headerFooter>
  <rowBreaks count="2" manualBreakCount="2">
    <brk id="36" max="6" man="1"/>
    <brk id="75" max="9" man="1"/>
  </rowBreaks>
  <colBreaks count="1" manualBreakCount="1">
    <brk id="10" max="78" man="1"/>
  </colBreaks>
  <ignoredErrors>
    <ignoredError sqref="E9:E23 G5:G7 G19:G20 G26:G29 G31:G49 E27:E49 G21:G24 G53:G73 E54:E73" calculatedColumn="1"/>
    <ignoredError sqref="L21 L39 L46" formula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2DA941-6D6F-4998-828D-A119247D6660}">
  <dimension ref="A1:L80"/>
  <sheetViews>
    <sheetView topLeftCell="A2" zoomScaleNormal="100" workbookViewId="0">
      <selection activeCell="G9" sqref="G9:G17"/>
    </sheetView>
  </sheetViews>
  <sheetFormatPr defaultRowHeight="15.75" x14ac:dyDescent="0.25"/>
  <cols>
    <col min="1" max="1" width="27.5703125" customWidth="1"/>
    <col min="2" max="2" width="9" customWidth="1"/>
    <col min="3" max="3" width="49.5703125" customWidth="1"/>
    <col min="4" max="4" width="13" customWidth="1"/>
    <col min="5" max="5" width="33" customWidth="1"/>
    <col min="6" max="6" width="12.28515625" customWidth="1"/>
    <col min="7" max="7" width="43.42578125" customWidth="1"/>
    <col min="8" max="8" width="17.85546875" hidden="1" customWidth="1"/>
    <col min="9" max="9" width="0.140625" customWidth="1"/>
    <col min="10" max="10" width="80.5703125" style="291" bestFit="1" customWidth="1"/>
    <col min="11" max="11" width="34.7109375" customWidth="1"/>
    <col min="12" max="12" width="20.28515625" bestFit="1" customWidth="1"/>
  </cols>
  <sheetData>
    <row r="1" spans="1:9" ht="18.75" x14ac:dyDescent="0.25">
      <c r="A1" s="13" t="s">
        <v>0</v>
      </c>
      <c r="B1" s="14"/>
      <c r="C1" s="14"/>
      <c r="D1" s="14"/>
      <c r="E1" s="14"/>
      <c r="F1" s="15"/>
      <c r="G1" s="48"/>
    </row>
    <row r="2" spans="1:9" ht="18.75" x14ac:dyDescent="0.25">
      <c r="A2" s="40" t="s">
        <v>1</v>
      </c>
      <c r="B2" s="41"/>
      <c r="C2" s="41"/>
      <c r="D2" s="41"/>
      <c r="E2" s="41"/>
      <c r="F2" s="42"/>
      <c r="G2" s="48"/>
    </row>
    <row r="3" spans="1:9" ht="19.5" thickBot="1" x14ac:dyDescent="0.3">
      <c r="A3" s="52" t="s">
        <v>95</v>
      </c>
      <c r="B3" s="16"/>
      <c r="C3" s="16"/>
      <c r="D3" s="16"/>
      <c r="E3" s="16"/>
      <c r="F3" s="17"/>
      <c r="G3" s="49"/>
    </row>
    <row r="4" spans="1:9" ht="63" customHeight="1" thickBot="1" x14ac:dyDescent="0.3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9</v>
      </c>
      <c r="H4" s="235" t="s">
        <v>79</v>
      </c>
      <c r="I4" s="230" t="s">
        <v>80</v>
      </c>
    </row>
    <row r="5" spans="1:9" x14ac:dyDescent="0.25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</row>
    <row r="6" spans="1:9" ht="19.149999999999999" customHeight="1" x14ac:dyDescent="0.25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</row>
    <row r="7" spans="1:9" ht="24" customHeight="1" thickBot="1" x14ac:dyDescent="0.3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</row>
    <row r="8" spans="1:9" ht="24.75" customHeight="1" x14ac:dyDescent="0.25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7" si="0">F8+G$7</f>
        <v>45961</v>
      </c>
      <c r="H8" s="33">
        <v>3</v>
      </c>
      <c r="I8" s="206">
        <f>H8+G$7</f>
        <v>45961</v>
      </c>
    </row>
    <row r="9" spans="1:9" ht="27" customHeight="1" x14ac:dyDescent="0.25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v>10</v>
      </c>
      <c r="G9" s="168">
        <f t="shared" si="0"/>
        <v>45968</v>
      </c>
      <c r="H9" s="33">
        <v>7</v>
      </c>
      <c r="I9" s="166">
        <f t="shared" ref="I9:I17" si="1">H9+G$7</f>
        <v>45965</v>
      </c>
    </row>
    <row r="10" spans="1:9" x14ac:dyDescent="0.25">
      <c r="A10" s="25"/>
      <c r="B10" s="12">
        <v>7</v>
      </c>
      <c r="C10" s="4" t="s">
        <v>23</v>
      </c>
      <c r="D10" s="100">
        <v>40</v>
      </c>
      <c r="E10" s="177">
        <f>D10+G$7+1</f>
        <v>45999</v>
      </c>
      <c r="F10" s="7">
        <v>20</v>
      </c>
      <c r="G10" s="166">
        <f t="shared" si="0"/>
        <v>45978</v>
      </c>
      <c r="H10" s="7">
        <v>20</v>
      </c>
      <c r="I10" s="166">
        <f t="shared" si="1"/>
        <v>45978</v>
      </c>
    </row>
    <row r="11" spans="1:9" ht="19.899999999999999" customHeight="1" thickBot="1" x14ac:dyDescent="0.3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27</v>
      </c>
      <c r="G11" s="169">
        <f t="shared" si="0"/>
        <v>45985</v>
      </c>
      <c r="H11" s="245">
        <v>24</v>
      </c>
      <c r="I11" s="256">
        <f t="shared" si="1"/>
        <v>45982</v>
      </c>
    </row>
    <row r="12" spans="1:9" ht="19.899999999999999" customHeight="1" thickBot="1" x14ac:dyDescent="0.3">
      <c r="A12" s="61" t="s">
        <v>25</v>
      </c>
      <c r="B12" s="46">
        <v>9</v>
      </c>
      <c r="C12" s="31" t="s">
        <v>105</v>
      </c>
      <c r="D12" s="103" t="s">
        <v>27</v>
      </c>
      <c r="E12" s="95"/>
      <c r="F12" s="33">
        <f>F11+14</f>
        <v>41</v>
      </c>
      <c r="G12" s="168">
        <f t="shared" si="0"/>
        <v>45999</v>
      </c>
      <c r="H12" s="33">
        <f>H11+7</f>
        <v>31</v>
      </c>
      <c r="I12" s="257">
        <f t="shared" si="1"/>
        <v>45989</v>
      </c>
    </row>
    <row r="13" spans="1:9" ht="29.65" hidden="1" customHeight="1" x14ac:dyDescent="0.25">
      <c r="A13" s="59"/>
      <c r="B13" s="12">
        <v>10</v>
      </c>
      <c r="C13" s="4" t="s">
        <v>28</v>
      </c>
      <c r="D13" s="102"/>
      <c r="E13" s="93"/>
      <c r="F13" s="7">
        <f>F12+4</f>
        <v>45</v>
      </c>
      <c r="G13" s="168">
        <f t="shared" si="0"/>
        <v>46003</v>
      </c>
      <c r="H13" s="7">
        <f>H12+4</f>
        <v>35</v>
      </c>
      <c r="I13" s="252">
        <f t="shared" si="1"/>
        <v>45993</v>
      </c>
    </row>
    <row r="14" spans="1:9" ht="27" hidden="1" customHeight="1" thickBot="1" x14ac:dyDescent="0.3">
      <c r="A14" s="116"/>
      <c r="B14" s="27">
        <v>11</v>
      </c>
      <c r="C14" s="39" t="s">
        <v>29</v>
      </c>
      <c r="D14" s="98"/>
      <c r="E14" s="94"/>
      <c r="F14" s="36">
        <f>F13</f>
        <v>45</v>
      </c>
      <c r="G14" s="169">
        <f t="shared" si="0"/>
        <v>46003</v>
      </c>
      <c r="H14" s="36">
        <f>H13</f>
        <v>35</v>
      </c>
      <c r="I14" s="256">
        <f t="shared" si="1"/>
        <v>45993</v>
      </c>
    </row>
    <row r="15" spans="1:9" ht="31.15" customHeight="1" x14ac:dyDescent="0.25">
      <c r="A15" s="90" t="s">
        <v>30</v>
      </c>
      <c r="B15" s="30">
        <v>12</v>
      </c>
      <c r="C15" s="31" t="s">
        <v>31</v>
      </c>
      <c r="D15" s="103"/>
      <c r="E15" s="95"/>
      <c r="F15" s="33">
        <v>36</v>
      </c>
      <c r="G15" s="168">
        <f t="shared" si="0"/>
        <v>45994</v>
      </c>
      <c r="H15" s="33">
        <v>31</v>
      </c>
      <c r="I15" s="257">
        <f>H15+G$7</f>
        <v>45989</v>
      </c>
    </row>
    <row r="16" spans="1:9" ht="24.75" customHeight="1" thickBot="1" x14ac:dyDescent="0.3">
      <c r="A16" s="89"/>
      <c r="B16" s="27">
        <v>13</v>
      </c>
      <c r="C16" s="39" t="s">
        <v>32</v>
      </c>
      <c r="D16" s="98"/>
      <c r="E16" s="94"/>
      <c r="F16" s="36">
        <f>F15+5+2</f>
        <v>43</v>
      </c>
      <c r="G16" s="169">
        <f t="shared" si="0"/>
        <v>46001</v>
      </c>
      <c r="H16" s="36">
        <v>38</v>
      </c>
      <c r="I16" s="256">
        <f t="shared" si="1"/>
        <v>45996</v>
      </c>
    </row>
    <row r="17" spans="1:12" ht="34.9" customHeight="1" thickBot="1" x14ac:dyDescent="0.3">
      <c r="A17" s="118" t="s">
        <v>33</v>
      </c>
      <c r="B17" s="119">
        <v>14</v>
      </c>
      <c r="C17" s="125" t="s">
        <v>34</v>
      </c>
      <c r="D17" s="120"/>
      <c r="E17" s="121"/>
      <c r="F17" s="122">
        <f>F11+16</f>
        <v>43</v>
      </c>
      <c r="G17" s="206">
        <f t="shared" si="0"/>
        <v>46001</v>
      </c>
      <c r="H17" s="122">
        <f>F17</f>
        <v>43</v>
      </c>
      <c r="I17" s="258">
        <f t="shared" si="1"/>
        <v>46001</v>
      </c>
    </row>
    <row r="18" spans="1:12" ht="35.65" customHeight="1" thickBot="1" x14ac:dyDescent="0.3">
      <c r="A18" s="186"/>
      <c r="B18" s="187"/>
      <c r="C18" s="188" t="s">
        <v>35</v>
      </c>
      <c r="D18" s="189"/>
      <c r="E18" s="190"/>
      <c r="F18" s="191"/>
      <c r="G18" s="211"/>
      <c r="H18" s="239"/>
      <c r="I18" s="246"/>
    </row>
    <row r="19" spans="1:12" ht="26.65" customHeight="1" x14ac:dyDescent="0.25">
      <c r="A19" s="90" t="s">
        <v>36</v>
      </c>
      <c r="B19" s="30">
        <v>15</v>
      </c>
      <c r="C19" s="38" t="s">
        <v>37</v>
      </c>
      <c r="D19" s="99">
        <v>90</v>
      </c>
      <c r="E19" s="176">
        <f>D19+G$7+16</f>
        <v>46064</v>
      </c>
      <c r="F19" s="33">
        <v>60</v>
      </c>
      <c r="G19" s="259">
        <f t="shared" ref="G19:G23" si="2">F19+G$7+16</f>
        <v>46034</v>
      </c>
      <c r="H19" s="33">
        <f t="shared" ref="H19:H27" si="3">F19</f>
        <v>60</v>
      </c>
      <c r="I19" s="166">
        <f>H19+G$7+16</f>
        <v>46034</v>
      </c>
    </row>
    <row r="20" spans="1:12" ht="25.9" customHeight="1" x14ac:dyDescent="0.25">
      <c r="A20" s="62"/>
      <c r="B20" s="12">
        <v>16</v>
      </c>
      <c r="C20" s="4" t="s">
        <v>38</v>
      </c>
      <c r="D20" s="102">
        <v>120</v>
      </c>
      <c r="E20" s="176">
        <f>D20+G$7+16</f>
        <v>46094</v>
      </c>
      <c r="F20" s="7">
        <f>F19+28</f>
        <v>88</v>
      </c>
      <c r="G20" s="168">
        <f t="shared" si="2"/>
        <v>46062</v>
      </c>
      <c r="H20" s="7">
        <f t="shared" si="3"/>
        <v>88</v>
      </c>
      <c r="I20" s="166">
        <f>H20+G$7+16</f>
        <v>46062</v>
      </c>
      <c r="K20" s="261"/>
    </row>
    <row r="21" spans="1:12" ht="39" customHeight="1" x14ac:dyDescent="0.25">
      <c r="A21" s="62"/>
      <c r="B21" s="12">
        <v>17</v>
      </c>
      <c r="C21" s="4" t="s">
        <v>39</v>
      </c>
      <c r="D21" s="102"/>
      <c r="E21" s="177"/>
      <c r="F21" s="7">
        <f>F20+11</f>
        <v>99</v>
      </c>
      <c r="G21" s="166">
        <f t="shared" si="2"/>
        <v>46073</v>
      </c>
      <c r="H21" s="7">
        <f t="shared" si="3"/>
        <v>99</v>
      </c>
      <c r="I21" s="166">
        <f>H21+G$7+16</f>
        <v>46073</v>
      </c>
      <c r="L21" s="260"/>
    </row>
    <row r="22" spans="1:12" ht="31.5" x14ac:dyDescent="0.25">
      <c r="A22" s="59"/>
      <c r="B22" s="12">
        <v>18</v>
      </c>
      <c r="C22" s="4" t="s">
        <v>41</v>
      </c>
      <c r="D22" s="102">
        <v>130</v>
      </c>
      <c r="E22" s="177">
        <f>D22+G$7+16</f>
        <v>46104</v>
      </c>
      <c r="F22" s="7">
        <v>103</v>
      </c>
      <c r="G22" s="166">
        <f t="shared" si="2"/>
        <v>46077</v>
      </c>
      <c r="H22" s="7">
        <f t="shared" si="3"/>
        <v>103</v>
      </c>
      <c r="I22" s="166">
        <f t="shared" ref="I22:I23" si="4">H22+G$7+16</f>
        <v>46077</v>
      </c>
      <c r="J22" s="291" t="s">
        <v>84</v>
      </c>
    </row>
    <row r="23" spans="1:12" x14ac:dyDescent="0.25">
      <c r="A23" s="26"/>
      <c r="B23" s="12">
        <v>19</v>
      </c>
      <c r="C23" s="4" t="s">
        <v>42</v>
      </c>
      <c r="D23" s="102"/>
      <c r="E23" s="263"/>
      <c r="F23" s="7">
        <v>109</v>
      </c>
      <c r="G23" s="166">
        <f t="shared" si="2"/>
        <v>46083</v>
      </c>
      <c r="H23" s="7">
        <f t="shared" si="3"/>
        <v>109</v>
      </c>
      <c r="I23" s="166">
        <f t="shared" si="4"/>
        <v>46083</v>
      </c>
    </row>
    <row r="24" spans="1:12" ht="31.5" x14ac:dyDescent="0.25">
      <c r="A24" s="62"/>
      <c r="B24" s="12">
        <v>20</v>
      </c>
      <c r="C24" s="110" t="s">
        <v>43</v>
      </c>
      <c r="D24" s="103"/>
      <c r="E24" s="176"/>
      <c r="F24" s="32">
        <f>F23+7</f>
        <v>116</v>
      </c>
      <c r="G24" s="168">
        <f>F24+G$7+16</f>
        <v>46090</v>
      </c>
      <c r="H24" s="32">
        <f t="shared" si="3"/>
        <v>116</v>
      </c>
      <c r="I24" s="166">
        <f>H24+G$7+16</f>
        <v>46090</v>
      </c>
    </row>
    <row r="25" spans="1:12" ht="47.25" x14ac:dyDescent="0.25">
      <c r="A25" s="271"/>
      <c r="B25" s="272"/>
      <c r="C25" s="273" t="s">
        <v>81</v>
      </c>
      <c r="D25" s="274"/>
      <c r="E25" s="275"/>
      <c r="F25" s="276">
        <v>118</v>
      </c>
      <c r="G25" s="270">
        <f>F25+G$7+16</f>
        <v>46092</v>
      </c>
      <c r="H25" s="276">
        <f t="shared" si="3"/>
        <v>118</v>
      </c>
      <c r="I25" s="278">
        <f>H25+G$7+16</f>
        <v>46092</v>
      </c>
      <c r="J25" s="293" t="s">
        <v>94</v>
      </c>
    </row>
    <row r="26" spans="1:12" ht="33" customHeight="1" x14ac:dyDescent="0.25">
      <c r="A26" s="62"/>
      <c r="B26" s="12"/>
      <c r="C26" s="277" t="s">
        <v>90</v>
      </c>
      <c r="D26" s="103"/>
      <c r="E26" s="176"/>
      <c r="F26" s="32">
        <f>F24+3</f>
        <v>119</v>
      </c>
      <c r="G26" s="168">
        <f>F26+G$7+16</f>
        <v>46093</v>
      </c>
      <c r="H26" s="32">
        <f t="shared" si="3"/>
        <v>119</v>
      </c>
      <c r="I26" s="166">
        <f>H26+G$7+16</f>
        <v>46093</v>
      </c>
    </row>
    <row r="27" spans="1:12" ht="33" customHeight="1" x14ac:dyDescent="0.25">
      <c r="A27" s="62" t="s">
        <v>45</v>
      </c>
      <c r="B27" s="143">
        <v>21</v>
      </c>
      <c r="C27" s="4" t="s">
        <v>46</v>
      </c>
      <c r="D27" s="102"/>
      <c r="E27" s="177"/>
      <c r="F27" s="8">
        <f>F26+1</f>
        <v>120</v>
      </c>
      <c r="G27" s="166">
        <f>F27+G$7+16</f>
        <v>46094</v>
      </c>
      <c r="H27" s="8">
        <f t="shared" si="3"/>
        <v>120</v>
      </c>
      <c r="I27" s="166">
        <f>H27+G$7+16</f>
        <v>46094</v>
      </c>
      <c r="J27" s="291" t="s">
        <v>89</v>
      </c>
    </row>
    <row r="28" spans="1:12" x14ac:dyDescent="0.25">
      <c r="A28" s="234"/>
      <c r="B28" s="192"/>
      <c r="C28" s="193" t="s">
        <v>44</v>
      </c>
      <c r="D28" s="194"/>
      <c r="E28" s="195"/>
      <c r="F28" s="196"/>
      <c r="G28" s="197"/>
      <c r="H28" s="239"/>
      <c r="I28" s="244"/>
    </row>
    <row r="29" spans="1:12" ht="29.65" customHeight="1" x14ac:dyDescent="0.25">
      <c r="A29" s="271"/>
      <c r="B29" s="272"/>
      <c r="C29" s="273" t="s">
        <v>82</v>
      </c>
      <c r="D29" s="274"/>
      <c r="E29" s="275"/>
      <c r="F29" s="276">
        <f>F25+14</f>
        <v>132</v>
      </c>
      <c r="G29" s="270">
        <f t="shared" ref="G29:G34" si="5">F29+G$7+16</f>
        <v>46106</v>
      </c>
      <c r="H29" s="276">
        <f t="shared" ref="H29:H34" si="6">F29</f>
        <v>132</v>
      </c>
      <c r="I29" s="278">
        <f>H29+G$7+16</f>
        <v>46106</v>
      </c>
    </row>
    <row r="30" spans="1:12" ht="36.75" customHeight="1" x14ac:dyDescent="0.25">
      <c r="A30" s="59"/>
      <c r="B30" s="30">
        <v>22</v>
      </c>
      <c r="C30" s="31" t="s">
        <v>47</v>
      </c>
      <c r="D30" s="103">
        <v>140</v>
      </c>
      <c r="E30" s="176">
        <f>D30+G$7+16</f>
        <v>46114</v>
      </c>
      <c r="F30" s="32">
        <f>F27+10+7</f>
        <v>137</v>
      </c>
      <c r="G30" s="168">
        <f t="shared" si="5"/>
        <v>46111</v>
      </c>
      <c r="H30" s="32">
        <f t="shared" si="6"/>
        <v>137</v>
      </c>
      <c r="I30" s="166">
        <f t="shared" ref="I30:I33" si="7">H30+G$7+16</f>
        <v>46111</v>
      </c>
      <c r="K30" s="262"/>
    </row>
    <row r="31" spans="1:12" ht="31.5" x14ac:dyDescent="0.25">
      <c r="A31" s="271"/>
      <c r="B31" s="272"/>
      <c r="C31" s="273" t="s">
        <v>83</v>
      </c>
      <c r="D31" s="274"/>
      <c r="E31" s="275"/>
      <c r="F31" s="276">
        <f>F29+7</f>
        <v>139</v>
      </c>
      <c r="G31" s="270">
        <f t="shared" si="5"/>
        <v>46113</v>
      </c>
      <c r="H31" s="276">
        <f t="shared" si="6"/>
        <v>139</v>
      </c>
      <c r="I31" s="278">
        <f>H31+G$7+16</f>
        <v>46113</v>
      </c>
      <c r="K31" s="262"/>
    </row>
    <row r="32" spans="1:12" ht="28.9" customHeight="1" x14ac:dyDescent="0.25">
      <c r="A32" s="90"/>
      <c r="B32" s="54">
        <v>23</v>
      </c>
      <c r="C32" s="126" t="s">
        <v>48</v>
      </c>
      <c r="D32" s="104">
        <v>147</v>
      </c>
      <c r="E32" s="179">
        <f>D32+G$7+16</f>
        <v>46121</v>
      </c>
      <c r="F32" s="63">
        <f>F30+7+1</f>
        <v>145</v>
      </c>
      <c r="G32" s="170">
        <f t="shared" si="5"/>
        <v>46119</v>
      </c>
      <c r="H32" s="63">
        <f t="shared" si="6"/>
        <v>145</v>
      </c>
      <c r="I32" s="166">
        <f t="shared" si="7"/>
        <v>46119</v>
      </c>
      <c r="J32" s="293" t="s">
        <v>85</v>
      </c>
    </row>
    <row r="33" spans="1:10" ht="39.75" customHeight="1" x14ac:dyDescent="0.25">
      <c r="A33" s="62"/>
      <c r="B33" s="12">
        <v>24</v>
      </c>
      <c r="C33" s="280" t="s">
        <v>49</v>
      </c>
      <c r="D33" s="102">
        <v>155</v>
      </c>
      <c r="E33" s="177">
        <f>D33+G$7+16</f>
        <v>46129</v>
      </c>
      <c r="F33" s="8">
        <f>F32+7</f>
        <v>152</v>
      </c>
      <c r="G33" s="166">
        <f t="shared" si="5"/>
        <v>46126</v>
      </c>
      <c r="H33" s="8">
        <f t="shared" si="6"/>
        <v>152</v>
      </c>
      <c r="I33" s="166">
        <f t="shared" si="7"/>
        <v>46126</v>
      </c>
    </row>
    <row r="34" spans="1:10" ht="39.75" customHeight="1" thickBot="1" x14ac:dyDescent="0.3">
      <c r="A34" s="89"/>
      <c r="B34" s="289"/>
      <c r="C34" s="281" t="s">
        <v>92</v>
      </c>
      <c r="D34" s="282"/>
      <c r="E34" s="283"/>
      <c r="F34" s="286">
        <f>F36-3</f>
        <v>155</v>
      </c>
      <c r="G34" s="287">
        <f t="shared" si="5"/>
        <v>46129</v>
      </c>
      <c r="H34" s="288">
        <f t="shared" si="6"/>
        <v>155</v>
      </c>
      <c r="I34" s="287">
        <f>H34+G$7+16</f>
        <v>46129</v>
      </c>
      <c r="J34" s="291" t="s">
        <v>93</v>
      </c>
    </row>
    <row r="35" spans="1:10" ht="18" x14ac:dyDescent="0.25">
      <c r="A35" s="129" t="s">
        <v>50</v>
      </c>
      <c r="B35" s="130"/>
      <c r="C35" s="131"/>
      <c r="D35" s="132"/>
      <c r="E35" s="180"/>
      <c r="F35" s="133"/>
      <c r="G35" s="284"/>
      <c r="H35" s="285"/>
      <c r="I35" s="284"/>
    </row>
    <row r="36" spans="1:10" ht="21.75" customHeight="1" x14ac:dyDescent="0.25">
      <c r="A36" s="62"/>
      <c r="B36" s="30">
        <v>25</v>
      </c>
      <c r="C36" s="31" t="s">
        <v>51</v>
      </c>
      <c r="D36" s="103">
        <v>165</v>
      </c>
      <c r="E36" s="176">
        <f>D36+G$7+16</f>
        <v>46139</v>
      </c>
      <c r="F36" s="32">
        <v>158</v>
      </c>
      <c r="G36" s="168">
        <f t="shared" ref="G36:G41" si="8">F36+G$7+16</f>
        <v>46132</v>
      </c>
      <c r="H36" s="32">
        <f t="shared" ref="H36:H41" si="9">F36</f>
        <v>158</v>
      </c>
      <c r="I36" s="166">
        <f>H36+G$7+16</f>
        <v>46132</v>
      </c>
    </row>
    <row r="37" spans="1:10" ht="25.15" customHeight="1" x14ac:dyDescent="0.25">
      <c r="A37" s="62"/>
      <c r="B37" s="12">
        <v>26</v>
      </c>
      <c r="C37" s="4" t="s">
        <v>52</v>
      </c>
      <c r="D37" s="102"/>
      <c r="E37" s="177"/>
      <c r="F37" s="8">
        <v>162</v>
      </c>
      <c r="G37" s="166">
        <f t="shared" si="8"/>
        <v>46136</v>
      </c>
      <c r="H37" s="32">
        <f t="shared" si="9"/>
        <v>162</v>
      </c>
      <c r="I37" s="166">
        <f>H37+G$7+16</f>
        <v>46136</v>
      </c>
    </row>
    <row r="38" spans="1:10" ht="24" customHeight="1" x14ac:dyDescent="0.25">
      <c r="A38" s="62"/>
      <c r="B38" s="30">
        <v>27</v>
      </c>
      <c r="C38" s="31" t="s">
        <v>53</v>
      </c>
      <c r="D38" s="103"/>
      <c r="E38" s="176"/>
      <c r="F38" s="32">
        <f>F37+4</f>
        <v>166</v>
      </c>
      <c r="G38" s="168">
        <f t="shared" si="8"/>
        <v>46140</v>
      </c>
      <c r="H38" s="32">
        <f t="shared" si="9"/>
        <v>166</v>
      </c>
      <c r="I38" s="166">
        <f t="shared" ref="I38:I41" si="10">H38+G$7+16</f>
        <v>46140</v>
      </c>
    </row>
    <row r="39" spans="1:10" ht="25.15" customHeight="1" x14ac:dyDescent="0.25">
      <c r="A39" s="62"/>
      <c r="B39" s="12">
        <v>28</v>
      </c>
      <c r="C39" s="56" t="s">
        <v>54</v>
      </c>
      <c r="D39" s="102">
        <v>180</v>
      </c>
      <c r="E39" s="177">
        <f>D39+G$7+16</f>
        <v>46154</v>
      </c>
      <c r="F39" s="8">
        <f>F37+21</f>
        <v>183</v>
      </c>
      <c r="G39" s="166">
        <f t="shared" si="8"/>
        <v>46157</v>
      </c>
      <c r="H39" s="32">
        <f t="shared" si="9"/>
        <v>183</v>
      </c>
      <c r="I39" s="166">
        <f t="shared" si="10"/>
        <v>46157</v>
      </c>
    </row>
    <row r="40" spans="1:10" ht="27" customHeight="1" x14ac:dyDescent="0.25">
      <c r="A40" s="59"/>
      <c r="B40" s="12">
        <v>29</v>
      </c>
      <c r="C40" s="4" t="s">
        <v>55</v>
      </c>
      <c r="D40" s="102">
        <v>187</v>
      </c>
      <c r="E40" s="177">
        <f>D40+G$7+16</f>
        <v>46161</v>
      </c>
      <c r="F40" s="8">
        <f>F39+10</f>
        <v>193</v>
      </c>
      <c r="G40" s="166">
        <f t="shared" si="8"/>
        <v>46167</v>
      </c>
      <c r="H40" s="32">
        <f t="shared" si="9"/>
        <v>193</v>
      </c>
      <c r="I40" s="166">
        <f t="shared" si="10"/>
        <v>46167</v>
      </c>
    </row>
    <row r="41" spans="1:10" ht="23.65" customHeight="1" thickBot="1" x14ac:dyDescent="0.3">
      <c r="A41" s="89"/>
      <c r="B41" s="27">
        <v>30</v>
      </c>
      <c r="C41" s="39" t="s">
        <v>56</v>
      </c>
      <c r="D41" s="98">
        <v>355</v>
      </c>
      <c r="E41" s="178">
        <f>D41+G$7+16</f>
        <v>46329</v>
      </c>
      <c r="F41" s="144">
        <f>F40+91</f>
        <v>284</v>
      </c>
      <c r="G41" s="169">
        <f t="shared" si="8"/>
        <v>46258</v>
      </c>
      <c r="H41" s="32">
        <f t="shared" si="9"/>
        <v>284</v>
      </c>
      <c r="I41" s="173">
        <f t="shared" si="10"/>
        <v>46258</v>
      </c>
    </row>
    <row r="42" spans="1:10" x14ac:dyDescent="0.25">
      <c r="A42" s="255" t="s">
        <v>57</v>
      </c>
      <c r="B42" s="146"/>
      <c r="C42" s="147"/>
      <c r="D42" s="148"/>
      <c r="E42" s="181"/>
      <c r="F42" s="149"/>
      <c r="G42" s="172"/>
      <c r="H42" s="241"/>
      <c r="I42" s="247"/>
    </row>
    <row r="43" spans="1:10" ht="23.65" customHeight="1" x14ac:dyDescent="0.25">
      <c r="A43" s="62"/>
      <c r="B43" s="30">
        <v>25</v>
      </c>
      <c r="C43" s="31" t="s">
        <v>51</v>
      </c>
      <c r="D43" s="103">
        <v>165</v>
      </c>
      <c r="E43" s="176">
        <f>D43+G$7+16</f>
        <v>46139</v>
      </c>
      <c r="F43" s="32">
        <f>F36</f>
        <v>158</v>
      </c>
      <c r="G43" s="168">
        <f t="shared" ref="G43:G54" si="11">F43+G$7+16</f>
        <v>46132</v>
      </c>
      <c r="H43" s="32">
        <f t="shared" ref="H43:H54" si="12">F43</f>
        <v>158</v>
      </c>
      <c r="I43" s="166">
        <f>H43+G$7+16</f>
        <v>46132</v>
      </c>
    </row>
    <row r="44" spans="1:10" ht="25.15" customHeight="1" x14ac:dyDescent="0.25">
      <c r="A44" s="62"/>
      <c r="B44" s="12">
        <v>26</v>
      </c>
      <c r="C44" s="4" t="s">
        <v>52</v>
      </c>
      <c r="D44" s="102"/>
      <c r="E44" s="177"/>
      <c r="F44" s="32">
        <f t="shared" ref="F44:F47" si="13">F37</f>
        <v>162</v>
      </c>
      <c r="G44" s="166">
        <f t="shared" si="11"/>
        <v>46136</v>
      </c>
      <c r="H44" s="32">
        <f t="shared" si="12"/>
        <v>162</v>
      </c>
      <c r="I44" s="166">
        <f>H44+G$7+16</f>
        <v>46136</v>
      </c>
    </row>
    <row r="45" spans="1:10" ht="23.65" customHeight="1" x14ac:dyDescent="0.25">
      <c r="A45" s="62"/>
      <c r="B45" s="12">
        <v>27</v>
      </c>
      <c r="C45" s="31" t="s">
        <v>53</v>
      </c>
      <c r="D45" s="103"/>
      <c r="E45" s="176"/>
      <c r="F45" s="32">
        <f t="shared" si="13"/>
        <v>166</v>
      </c>
      <c r="G45" s="168">
        <f t="shared" si="11"/>
        <v>46140</v>
      </c>
      <c r="H45" s="32">
        <f t="shared" si="12"/>
        <v>166</v>
      </c>
      <c r="I45" s="166">
        <f t="shared" ref="I45:I54" si="14">H45+G$7+16</f>
        <v>46140</v>
      </c>
    </row>
    <row r="46" spans="1:10" ht="33.75" customHeight="1" x14ac:dyDescent="0.25">
      <c r="A46" s="62"/>
      <c r="B46" s="12">
        <v>28</v>
      </c>
      <c r="C46" s="4" t="s">
        <v>58</v>
      </c>
      <c r="D46" s="102">
        <v>180</v>
      </c>
      <c r="E46" s="177">
        <f>D46+G$7+16</f>
        <v>46154</v>
      </c>
      <c r="F46" s="32">
        <f t="shared" si="13"/>
        <v>183</v>
      </c>
      <c r="G46" s="166">
        <f t="shared" si="11"/>
        <v>46157</v>
      </c>
      <c r="H46" s="32">
        <f t="shared" si="12"/>
        <v>183</v>
      </c>
      <c r="I46" s="166">
        <f t="shared" si="14"/>
        <v>46157</v>
      </c>
    </row>
    <row r="47" spans="1:10" ht="24.75" customHeight="1" x14ac:dyDescent="0.25">
      <c r="A47" s="62"/>
      <c r="B47" s="12">
        <v>29</v>
      </c>
      <c r="C47" s="4" t="s">
        <v>59</v>
      </c>
      <c r="D47" s="102">
        <v>187</v>
      </c>
      <c r="E47" s="177">
        <f>D47+G$7+16</f>
        <v>46161</v>
      </c>
      <c r="F47" s="32">
        <f t="shared" si="13"/>
        <v>193</v>
      </c>
      <c r="G47" s="166">
        <f t="shared" si="11"/>
        <v>46167</v>
      </c>
      <c r="H47" s="32">
        <f t="shared" si="12"/>
        <v>193</v>
      </c>
      <c r="I47" s="166">
        <f t="shared" si="14"/>
        <v>46167</v>
      </c>
    </row>
    <row r="48" spans="1:10" ht="42" customHeight="1" x14ac:dyDescent="0.25">
      <c r="A48" s="59"/>
      <c r="B48" s="12">
        <v>30</v>
      </c>
      <c r="C48" s="4" t="s">
        <v>60</v>
      </c>
      <c r="D48" s="102">
        <v>200</v>
      </c>
      <c r="E48" s="177">
        <f>D48+G$7+16</f>
        <v>46174</v>
      </c>
      <c r="F48" s="8">
        <f>F47+14</f>
        <v>207</v>
      </c>
      <c r="G48" s="166">
        <f t="shared" si="11"/>
        <v>46181</v>
      </c>
      <c r="H48" s="32">
        <f t="shared" si="12"/>
        <v>207</v>
      </c>
      <c r="I48" s="166">
        <f t="shared" si="14"/>
        <v>46181</v>
      </c>
    </row>
    <row r="49" spans="1:10" x14ac:dyDescent="0.25">
      <c r="A49" s="59"/>
      <c r="B49" s="12">
        <v>31</v>
      </c>
      <c r="C49" s="31" t="s">
        <v>61</v>
      </c>
      <c r="D49" s="102"/>
      <c r="E49" s="177"/>
      <c r="F49" s="8">
        <f>F48+4</f>
        <v>211</v>
      </c>
      <c r="G49" s="166">
        <f t="shared" si="11"/>
        <v>46185</v>
      </c>
      <c r="H49" s="32">
        <f t="shared" si="12"/>
        <v>211</v>
      </c>
      <c r="I49" s="166">
        <f t="shared" si="14"/>
        <v>46185</v>
      </c>
    </row>
    <row r="50" spans="1:10" x14ac:dyDescent="0.25">
      <c r="A50" s="59"/>
      <c r="B50" s="12">
        <v>32</v>
      </c>
      <c r="C50" s="4" t="s">
        <v>62</v>
      </c>
      <c r="D50" s="102"/>
      <c r="E50" s="177"/>
      <c r="F50" s="7">
        <f>F49+7</f>
        <v>218</v>
      </c>
      <c r="G50" s="166">
        <f t="shared" si="11"/>
        <v>46192</v>
      </c>
      <c r="H50" s="32">
        <f t="shared" si="12"/>
        <v>218</v>
      </c>
      <c r="I50" s="166">
        <f t="shared" si="14"/>
        <v>46192</v>
      </c>
    </row>
    <row r="51" spans="1:10" x14ac:dyDescent="0.25">
      <c r="A51" s="59"/>
      <c r="B51" s="12">
        <v>33</v>
      </c>
      <c r="C51" s="4" t="s">
        <v>63</v>
      </c>
      <c r="D51" s="102">
        <v>230</v>
      </c>
      <c r="E51" s="177">
        <f>D51+G$7+16+1</f>
        <v>46205</v>
      </c>
      <c r="F51" s="8">
        <v>230</v>
      </c>
      <c r="G51" s="166">
        <f>F51+G$7+16+1</f>
        <v>46205</v>
      </c>
      <c r="H51" s="32">
        <f t="shared" si="12"/>
        <v>230</v>
      </c>
      <c r="I51" s="166">
        <f>H51+G$7+16+1</f>
        <v>46205</v>
      </c>
      <c r="J51" s="291" t="s">
        <v>87</v>
      </c>
    </row>
    <row r="52" spans="1:10" ht="30" customHeight="1" x14ac:dyDescent="0.25">
      <c r="A52" s="59"/>
      <c r="B52" s="12">
        <v>34</v>
      </c>
      <c r="C52" s="56" t="s">
        <v>64</v>
      </c>
      <c r="D52" s="102">
        <v>250</v>
      </c>
      <c r="E52" s="177">
        <f>D52+G$7+16</f>
        <v>46224</v>
      </c>
      <c r="F52" s="8">
        <f>F51+20</f>
        <v>250</v>
      </c>
      <c r="G52" s="166">
        <f t="shared" si="11"/>
        <v>46224</v>
      </c>
      <c r="H52" s="32">
        <f t="shared" si="12"/>
        <v>250</v>
      </c>
      <c r="I52" s="166">
        <f t="shared" si="14"/>
        <v>46224</v>
      </c>
    </row>
    <row r="53" spans="1:10" ht="19.899999999999999" customHeight="1" x14ac:dyDescent="0.25">
      <c r="A53" s="59"/>
      <c r="B53" s="43">
        <v>35</v>
      </c>
      <c r="C53" s="56" t="s">
        <v>65</v>
      </c>
      <c r="D53" s="105">
        <v>265</v>
      </c>
      <c r="E53" s="182">
        <f>D53+G$7+16</f>
        <v>46239</v>
      </c>
      <c r="F53" s="53">
        <v>265</v>
      </c>
      <c r="G53" s="173">
        <f t="shared" si="11"/>
        <v>46239</v>
      </c>
      <c r="H53" s="32">
        <f t="shared" si="12"/>
        <v>265</v>
      </c>
      <c r="I53" s="166">
        <f t="shared" si="14"/>
        <v>46239</v>
      </c>
    </row>
    <row r="54" spans="1:10" ht="25.15" customHeight="1" thickBot="1" x14ac:dyDescent="0.3">
      <c r="A54" s="89"/>
      <c r="B54" s="27">
        <v>36</v>
      </c>
      <c r="C54" s="39" t="s">
        <v>56</v>
      </c>
      <c r="D54" s="98">
        <v>355</v>
      </c>
      <c r="E54" s="178">
        <f>D54+G$7+16</f>
        <v>46329</v>
      </c>
      <c r="F54" s="36">
        <f>F53+90</f>
        <v>355</v>
      </c>
      <c r="G54" s="169">
        <f t="shared" si="11"/>
        <v>46329</v>
      </c>
      <c r="H54" s="32">
        <f t="shared" si="12"/>
        <v>355</v>
      </c>
      <c r="I54" s="173">
        <f t="shared" si="14"/>
        <v>46329</v>
      </c>
    </row>
    <row r="55" spans="1:10" x14ac:dyDescent="0.25">
      <c r="A55" s="254" t="s">
        <v>66</v>
      </c>
      <c r="B55" s="151"/>
      <c r="C55" s="152"/>
      <c r="D55" s="137"/>
      <c r="E55" s="183"/>
      <c r="F55" s="138"/>
      <c r="G55" s="174"/>
      <c r="H55" s="242"/>
      <c r="I55" s="248"/>
    </row>
    <row r="56" spans="1:10" ht="24" customHeight="1" x14ac:dyDescent="0.25">
      <c r="A56" s="62"/>
      <c r="B56" s="30">
        <v>25</v>
      </c>
      <c r="C56" s="31" t="s">
        <v>51</v>
      </c>
      <c r="D56" s="102">
        <v>165</v>
      </c>
      <c r="E56" s="177">
        <f>D56+G$7+16</f>
        <v>46139</v>
      </c>
      <c r="F56" s="32">
        <f>F36</f>
        <v>158</v>
      </c>
      <c r="G56" s="166">
        <f t="shared" ref="G56:G61" si="15">F56+G$7+16</f>
        <v>46132</v>
      </c>
      <c r="H56" s="32">
        <f t="shared" ref="H56:H67" si="16">F56</f>
        <v>158</v>
      </c>
      <c r="I56" s="166">
        <f>H56+G$7+16</f>
        <v>46132</v>
      </c>
    </row>
    <row r="57" spans="1:10" ht="24.75" customHeight="1" x14ac:dyDescent="0.25">
      <c r="A57" s="62"/>
      <c r="B57" s="12">
        <v>26</v>
      </c>
      <c r="C57" s="4" t="s">
        <v>52</v>
      </c>
      <c r="D57" s="102"/>
      <c r="E57" s="177"/>
      <c r="F57" s="32">
        <f t="shared" ref="F57:F58" si="17">F37</f>
        <v>162</v>
      </c>
      <c r="G57" s="166">
        <f t="shared" si="15"/>
        <v>46136</v>
      </c>
      <c r="H57" s="32">
        <f t="shared" si="16"/>
        <v>162</v>
      </c>
      <c r="I57" s="166">
        <f t="shared" ref="I57:I67" si="18">H57+G$7+16</f>
        <v>46136</v>
      </c>
    </row>
    <row r="58" spans="1:10" ht="24" customHeight="1" x14ac:dyDescent="0.25">
      <c r="A58" s="62"/>
      <c r="B58" s="30">
        <v>27</v>
      </c>
      <c r="C58" s="31" t="s">
        <v>53</v>
      </c>
      <c r="D58" s="103"/>
      <c r="E58" s="176"/>
      <c r="F58" s="32">
        <f t="shared" si="17"/>
        <v>166</v>
      </c>
      <c r="G58" s="168">
        <f t="shared" si="15"/>
        <v>46140</v>
      </c>
      <c r="H58" s="32">
        <f t="shared" si="16"/>
        <v>166</v>
      </c>
      <c r="I58" s="166">
        <f t="shared" si="18"/>
        <v>46140</v>
      </c>
    </row>
    <row r="59" spans="1:10" ht="22.15" customHeight="1" x14ac:dyDescent="0.25">
      <c r="A59" s="59"/>
      <c r="B59" s="12">
        <v>28</v>
      </c>
      <c r="C59" s="31" t="s">
        <v>67</v>
      </c>
      <c r="D59" s="103">
        <v>180</v>
      </c>
      <c r="E59" s="176">
        <f>D59+G$7+16</f>
        <v>46154</v>
      </c>
      <c r="F59" s="8">
        <f>F57+18</f>
        <v>180</v>
      </c>
      <c r="G59" s="168">
        <f t="shared" si="15"/>
        <v>46154</v>
      </c>
      <c r="H59" s="32">
        <f t="shared" si="16"/>
        <v>180</v>
      </c>
      <c r="I59" s="166">
        <f t="shared" si="18"/>
        <v>46154</v>
      </c>
    </row>
    <row r="60" spans="1:10" ht="27" customHeight="1" x14ac:dyDescent="0.25">
      <c r="A60" s="59"/>
      <c r="B60" s="30">
        <v>29</v>
      </c>
      <c r="C60" s="4" t="s">
        <v>55</v>
      </c>
      <c r="D60" s="102">
        <v>187</v>
      </c>
      <c r="E60" s="177">
        <f>D60+G$7+16</f>
        <v>46161</v>
      </c>
      <c r="F60" s="7">
        <f>F59+10</f>
        <v>190</v>
      </c>
      <c r="G60" s="166">
        <f t="shared" si="15"/>
        <v>46164</v>
      </c>
      <c r="H60" s="32">
        <f t="shared" si="16"/>
        <v>190</v>
      </c>
      <c r="I60" s="166">
        <f t="shared" si="18"/>
        <v>46164</v>
      </c>
      <c r="J60" s="293" t="s">
        <v>86</v>
      </c>
    </row>
    <row r="61" spans="1:10" ht="37.9" customHeight="1" x14ac:dyDescent="0.25">
      <c r="A61" s="59"/>
      <c r="B61" s="12">
        <v>30</v>
      </c>
      <c r="C61" s="4" t="s">
        <v>68</v>
      </c>
      <c r="D61" s="102">
        <v>200</v>
      </c>
      <c r="E61" s="177">
        <f>D61+G$7+16</f>
        <v>46174</v>
      </c>
      <c r="F61" s="7">
        <f>F60+12</f>
        <v>202</v>
      </c>
      <c r="G61" s="166">
        <f t="shared" si="15"/>
        <v>46176</v>
      </c>
      <c r="H61" s="32">
        <f t="shared" si="16"/>
        <v>202</v>
      </c>
      <c r="I61" s="166">
        <f t="shared" si="18"/>
        <v>46176</v>
      </c>
    </row>
    <row r="62" spans="1:10" ht="31.5" x14ac:dyDescent="0.25">
      <c r="A62" s="62"/>
      <c r="B62" s="30">
        <v>31</v>
      </c>
      <c r="C62" s="4" t="s">
        <v>69</v>
      </c>
      <c r="D62" s="102"/>
      <c r="E62" s="177"/>
      <c r="F62" s="7">
        <f>F61+14</f>
        <v>216</v>
      </c>
      <c r="G62" s="166">
        <f t="shared" ref="G62:G67" si="19">F62+G$7+16</f>
        <v>46190</v>
      </c>
      <c r="H62" s="32">
        <f t="shared" si="16"/>
        <v>216</v>
      </c>
      <c r="I62" s="166">
        <f t="shared" si="18"/>
        <v>46190</v>
      </c>
    </row>
    <row r="63" spans="1:10" ht="25.15" customHeight="1" x14ac:dyDescent="0.25">
      <c r="A63" s="59"/>
      <c r="B63" s="12">
        <v>32</v>
      </c>
      <c r="C63" s="4" t="s">
        <v>62</v>
      </c>
      <c r="D63" s="102"/>
      <c r="E63" s="177"/>
      <c r="F63" s="7">
        <f>F62+7</f>
        <v>223</v>
      </c>
      <c r="G63" s="166">
        <f t="shared" si="19"/>
        <v>46197</v>
      </c>
      <c r="H63" s="32">
        <f t="shared" si="16"/>
        <v>223</v>
      </c>
      <c r="I63" s="166">
        <f t="shared" si="18"/>
        <v>46197</v>
      </c>
    </row>
    <row r="64" spans="1:10" ht="21" customHeight="1" x14ac:dyDescent="0.25">
      <c r="A64" s="59"/>
      <c r="B64" s="30">
        <v>33</v>
      </c>
      <c r="C64" s="4" t="s">
        <v>63</v>
      </c>
      <c r="D64" s="102">
        <v>230</v>
      </c>
      <c r="E64" s="177">
        <f>D64+G$7+16+1</f>
        <v>46205</v>
      </c>
      <c r="F64" s="7">
        <v>231</v>
      </c>
      <c r="G64" s="166">
        <f t="shared" si="19"/>
        <v>46205</v>
      </c>
      <c r="H64" s="32">
        <f t="shared" si="16"/>
        <v>231</v>
      </c>
      <c r="I64" s="166">
        <f t="shared" si="18"/>
        <v>46205</v>
      </c>
      <c r="J64" s="291" t="s">
        <v>87</v>
      </c>
    </row>
    <row r="65" spans="1:10" x14ac:dyDescent="0.25">
      <c r="A65" s="59"/>
      <c r="B65" s="12">
        <v>34</v>
      </c>
      <c r="C65" s="56" t="s">
        <v>64</v>
      </c>
      <c r="D65" s="105">
        <v>250</v>
      </c>
      <c r="E65" s="182">
        <f>D65+G$7+16</f>
        <v>46224</v>
      </c>
      <c r="F65" s="7">
        <v>250</v>
      </c>
      <c r="G65" s="173">
        <f t="shared" si="19"/>
        <v>46224</v>
      </c>
      <c r="H65" s="32">
        <f t="shared" si="16"/>
        <v>250</v>
      </c>
      <c r="I65" s="166">
        <f t="shared" si="18"/>
        <v>46224</v>
      </c>
    </row>
    <row r="66" spans="1:10" x14ac:dyDescent="0.25">
      <c r="A66" s="62"/>
      <c r="B66" s="30">
        <v>35</v>
      </c>
      <c r="C66" s="56" t="s">
        <v>65</v>
      </c>
      <c r="D66" s="105">
        <v>265</v>
      </c>
      <c r="E66" s="182">
        <f>D66+G$7+16</f>
        <v>46239</v>
      </c>
      <c r="F66" s="53">
        <f>F65+15</f>
        <v>265</v>
      </c>
      <c r="G66" s="173">
        <f t="shared" si="19"/>
        <v>46239</v>
      </c>
      <c r="H66" s="32">
        <f t="shared" si="16"/>
        <v>265</v>
      </c>
      <c r="I66" s="166">
        <f t="shared" si="18"/>
        <v>46239</v>
      </c>
    </row>
    <row r="67" spans="1:10" ht="16.5" thickBot="1" x14ac:dyDescent="0.3">
      <c r="A67" s="89"/>
      <c r="B67" s="27">
        <v>36</v>
      </c>
      <c r="C67" s="39" t="s">
        <v>56</v>
      </c>
      <c r="D67" s="98">
        <v>355</v>
      </c>
      <c r="E67" s="178">
        <f>D67+G$7+16</f>
        <v>46329</v>
      </c>
      <c r="F67" s="36">
        <f>F66+90</f>
        <v>355</v>
      </c>
      <c r="G67" s="169">
        <f t="shared" si="19"/>
        <v>46329</v>
      </c>
      <c r="H67" s="251">
        <f t="shared" si="16"/>
        <v>355</v>
      </c>
      <c r="I67" s="166">
        <f t="shared" si="18"/>
        <v>46329</v>
      </c>
    </row>
    <row r="68" spans="1:10" x14ac:dyDescent="0.25">
      <c r="A68" s="253" t="s">
        <v>70</v>
      </c>
      <c r="B68" s="139"/>
      <c r="C68" s="140"/>
      <c r="D68" s="141"/>
      <c r="E68" s="184"/>
      <c r="F68" s="142"/>
      <c r="G68" s="175"/>
      <c r="H68" s="250"/>
      <c r="I68" s="249"/>
    </row>
    <row r="69" spans="1:10" x14ac:dyDescent="0.25">
      <c r="A69" s="59"/>
      <c r="B69" s="12">
        <v>25</v>
      </c>
      <c r="C69" s="4" t="s">
        <v>51</v>
      </c>
      <c r="D69" s="102">
        <v>165</v>
      </c>
      <c r="E69" s="177">
        <f>D69+G$7+16</f>
        <v>46139</v>
      </c>
      <c r="F69" s="32">
        <f>F36</f>
        <v>158</v>
      </c>
      <c r="G69" s="166">
        <f t="shared" ref="G69:G78" si="20">F69+G$7+16</f>
        <v>46132</v>
      </c>
      <c r="H69" s="32">
        <f t="shared" ref="H69:H78" si="21">F69</f>
        <v>158</v>
      </c>
      <c r="I69" s="166">
        <f>H69+G$7+16</f>
        <v>46132</v>
      </c>
    </row>
    <row r="70" spans="1:10" x14ac:dyDescent="0.25">
      <c r="A70" s="59"/>
      <c r="B70" s="12">
        <v>26</v>
      </c>
      <c r="C70" s="4" t="s">
        <v>52</v>
      </c>
      <c r="D70" s="102"/>
      <c r="E70" s="177"/>
      <c r="F70" s="32">
        <f>F37</f>
        <v>162</v>
      </c>
      <c r="G70" s="166">
        <f t="shared" si="20"/>
        <v>46136</v>
      </c>
      <c r="H70" s="32">
        <f t="shared" si="21"/>
        <v>162</v>
      </c>
      <c r="I70" s="166">
        <f>H70+G$7+16</f>
        <v>46136</v>
      </c>
    </row>
    <row r="71" spans="1:10" x14ac:dyDescent="0.25">
      <c r="A71" s="59"/>
      <c r="B71" s="12">
        <v>27</v>
      </c>
      <c r="C71" s="4" t="s">
        <v>71</v>
      </c>
      <c r="D71" s="102">
        <v>180</v>
      </c>
      <c r="E71" s="177">
        <f>D71+G$7+16</f>
        <v>46154</v>
      </c>
      <c r="F71" s="32">
        <f>F38</f>
        <v>166</v>
      </c>
      <c r="G71" s="166">
        <f t="shared" si="20"/>
        <v>46140</v>
      </c>
      <c r="H71" s="32">
        <f t="shared" si="21"/>
        <v>166</v>
      </c>
      <c r="I71" s="166">
        <f>H71+G$7+16</f>
        <v>46140</v>
      </c>
    </row>
    <row r="72" spans="1:10" x14ac:dyDescent="0.25">
      <c r="A72" s="62"/>
      <c r="B72" s="12">
        <v>28</v>
      </c>
      <c r="C72" s="4" t="s">
        <v>72</v>
      </c>
      <c r="D72" s="102">
        <v>200</v>
      </c>
      <c r="E72" s="177">
        <f>D72+G$7+16</f>
        <v>46174</v>
      </c>
      <c r="F72" s="8">
        <f>F70+25</f>
        <v>187</v>
      </c>
      <c r="G72" s="166">
        <f t="shared" si="20"/>
        <v>46161</v>
      </c>
      <c r="H72" s="32">
        <f t="shared" si="21"/>
        <v>187</v>
      </c>
      <c r="I72" s="166">
        <f>H72+G$7+16</f>
        <v>46161</v>
      </c>
      <c r="J72" s="293" t="s">
        <v>86</v>
      </c>
    </row>
    <row r="73" spans="1:10" x14ac:dyDescent="0.25">
      <c r="A73" s="59"/>
      <c r="B73" s="12">
        <v>29</v>
      </c>
      <c r="C73" s="4" t="s">
        <v>73</v>
      </c>
      <c r="D73" s="102"/>
      <c r="E73" s="177"/>
      <c r="F73" s="8">
        <f>F72+24</f>
        <v>211</v>
      </c>
      <c r="G73" s="166">
        <f t="shared" si="20"/>
        <v>46185</v>
      </c>
      <c r="H73" s="32">
        <f t="shared" si="21"/>
        <v>211</v>
      </c>
      <c r="I73" s="166">
        <f t="shared" ref="I73:I78" si="22">H73+G$7+16</f>
        <v>46185</v>
      </c>
    </row>
    <row r="74" spans="1:10" ht="22.15" customHeight="1" x14ac:dyDescent="0.25">
      <c r="A74" s="59"/>
      <c r="B74" s="12">
        <v>30</v>
      </c>
      <c r="C74" s="4" t="s">
        <v>62</v>
      </c>
      <c r="D74" s="102"/>
      <c r="E74" s="177"/>
      <c r="F74" s="7">
        <f>F73+7</f>
        <v>218</v>
      </c>
      <c r="G74" s="166">
        <f t="shared" si="20"/>
        <v>46192</v>
      </c>
      <c r="H74" s="32">
        <f t="shared" si="21"/>
        <v>218</v>
      </c>
      <c r="I74" s="166">
        <f t="shared" si="22"/>
        <v>46192</v>
      </c>
    </row>
    <row r="75" spans="1:10" x14ac:dyDescent="0.25">
      <c r="A75" s="62"/>
      <c r="B75" s="12">
        <v>31</v>
      </c>
      <c r="C75" s="4" t="s">
        <v>63</v>
      </c>
      <c r="D75" s="102">
        <v>230</v>
      </c>
      <c r="E75" s="177">
        <f>D75+G$7+16+1</f>
        <v>46205</v>
      </c>
      <c r="F75" s="7">
        <f>F74+14</f>
        <v>232</v>
      </c>
      <c r="G75" s="166">
        <f t="shared" si="20"/>
        <v>46206</v>
      </c>
      <c r="H75" s="32">
        <f t="shared" si="21"/>
        <v>232</v>
      </c>
      <c r="I75" s="166">
        <f t="shared" si="22"/>
        <v>46206</v>
      </c>
    </row>
    <row r="76" spans="1:10" x14ac:dyDescent="0.25">
      <c r="A76" s="62"/>
      <c r="B76" s="12">
        <v>32</v>
      </c>
      <c r="C76" s="4" t="s">
        <v>74</v>
      </c>
      <c r="D76" s="102">
        <v>250</v>
      </c>
      <c r="E76" s="177">
        <f>D76+G$7+16</f>
        <v>46224</v>
      </c>
      <c r="F76" s="7">
        <f>F75+18</f>
        <v>250</v>
      </c>
      <c r="G76" s="166">
        <f t="shared" si="20"/>
        <v>46224</v>
      </c>
      <c r="H76" s="32">
        <f t="shared" si="21"/>
        <v>250</v>
      </c>
      <c r="I76" s="166">
        <f t="shared" si="22"/>
        <v>46224</v>
      </c>
    </row>
    <row r="77" spans="1:10" x14ac:dyDescent="0.25">
      <c r="A77" s="76"/>
      <c r="B77" s="12">
        <v>33</v>
      </c>
      <c r="C77" s="56" t="s">
        <v>75</v>
      </c>
      <c r="D77" s="105">
        <v>265</v>
      </c>
      <c r="E77" s="182">
        <f>D77+G$7+16</f>
        <v>46239</v>
      </c>
      <c r="F77" s="53">
        <f>F76+15</f>
        <v>265</v>
      </c>
      <c r="G77" s="173">
        <f t="shared" si="20"/>
        <v>46239</v>
      </c>
      <c r="H77" s="63">
        <f t="shared" si="21"/>
        <v>265</v>
      </c>
      <c r="I77" s="166">
        <f t="shared" si="22"/>
        <v>46239</v>
      </c>
      <c r="J77" s="291" t="s">
        <v>88</v>
      </c>
    </row>
    <row r="78" spans="1:10" ht="16.5" thickBot="1" x14ac:dyDescent="0.3">
      <c r="A78" s="89"/>
      <c r="B78" s="27">
        <v>34</v>
      </c>
      <c r="C78" s="39" t="s">
        <v>56</v>
      </c>
      <c r="D78" s="98">
        <v>355</v>
      </c>
      <c r="E78" s="178">
        <f>D78+G$7+16</f>
        <v>46329</v>
      </c>
      <c r="F78" s="36">
        <f>F77+90</f>
        <v>355</v>
      </c>
      <c r="G78" s="303">
        <f t="shared" si="20"/>
        <v>46329</v>
      </c>
      <c r="H78" s="251">
        <f t="shared" si="21"/>
        <v>355</v>
      </c>
      <c r="I78" s="304">
        <f t="shared" si="22"/>
        <v>46329</v>
      </c>
    </row>
    <row r="79" spans="1:10" x14ac:dyDescent="0.25">
      <c r="A79" s="106" t="s">
        <v>76</v>
      </c>
      <c r="B79" s="2"/>
      <c r="C79" s="2"/>
      <c r="D79" s="10"/>
      <c r="E79" s="10"/>
      <c r="F79" s="10"/>
      <c r="G79" s="50"/>
    </row>
    <row r="80" spans="1:10" x14ac:dyDescent="0.25">
      <c r="A80" s="107" t="s">
        <v>77</v>
      </c>
      <c r="B80" s="83"/>
      <c r="C80" s="2"/>
      <c r="D80" s="9"/>
      <c r="E80" s="60"/>
      <c r="F80" s="10"/>
      <c r="G80" s="57"/>
    </row>
  </sheetData>
  <pageMargins left="0.7" right="0.7" top="0.75" bottom="0.75" header="0.3" footer="0.3"/>
  <ignoredErrors>
    <ignoredError sqref="E52 E65 E76 G12:G17 G64:G71 G73:G76 G50" formula="1"/>
  </ignoredErrors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96C77-149B-407D-B7C4-766740511D9D}">
  <dimension ref="A1:M86"/>
  <sheetViews>
    <sheetView topLeftCell="B4" zoomScale="110" zoomScaleNormal="110" workbookViewId="0">
      <selection activeCell="J25" sqref="J25"/>
    </sheetView>
  </sheetViews>
  <sheetFormatPr defaultRowHeight="15.75" x14ac:dyDescent="0.25"/>
  <cols>
    <col min="1" max="1" width="39.28515625" customWidth="1"/>
    <col min="2" max="2" width="9" customWidth="1"/>
    <col min="3" max="3" width="63.85546875" customWidth="1"/>
    <col min="4" max="4" width="13.5703125" customWidth="1"/>
    <col min="5" max="5" width="34.7109375" customWidth="1"/>
    <col min="6" max="6" width="15.5703125" customWidth="1"/>
    <col min="7" max="7" width="34.42578125" customWidth="1"/>
    <col min="8" max="8" width="14.5703125" hidden="1" customWidth="1"/>
    <col min="9" max="9" width="33" hidden="1" customWidth="1"/>
    <col min="10" max="10" width="92.140625" style="291" customWidth="1"/>
    <col min="11" max="11" width="44.28515625" customWidth="1"/>
    <col min="12" max="12" width="24.28515625" bestFit="1" customWidth="1"/>
    <col min="13" max="13" width="34.7109375" customWidth="1"/>
    <col min="14" max="14" width="20.28515625" bestFit="1" customWidth="1"/>
  </cols>
  <sheetData>
    <row r="1" spans="1:11" ht="18.75" x14ac:dyDescent="0.25">
      <c r="A1" s="13" t="s">
        <v>0</v>
      </c>
      <c r="B1" s="14"/>
      <c r="C1" s="14"/>
      <c r="D1" s="14"/>
      <c r="E1" s="14"/>
      <c r="F1" s="15"/>
      <c r="G1" s="48"/>
    </row>
    <row r="2" spans="1:11" ht="18.75" x14ac:dyDescent="0.25">
      <c r="A2" s="40" t="s">
        <v>1</v>
      </c>
      <c r="B2" s="41"/>
      <c r="C2" s="41"/>
      <c r="D2" s="41"/>
      <c r="E2" s="41"/>
      <c r="F2" s="42"/>
      <c r="G2" s="48"/>
    </row>
    <row r="3" spans="1:11" ht="19.5" thickBot="1" x14ac:dyDescent="0.3">
      <c r="A3" s="52" t="s">
        <v>118</v>
      </c>
      <c r="B3" s="16"/>
      <c r="C3" s="16"/>
      <c r="D3" s="16"/>
      <c r="E3" s="16"/>
      <c r="F3" s="17"/>
      <c r="G3" s="49"/>
    </row>
    <row r="4" spans="1:11" ht="63" customHeight="1" thickBot="1" x14ac:dyDescent="0.3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25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ht="19.149999999999999" customHeight="1" x14ac:dyDescent="0.25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24" customHeight="1" thickBot="1" x14ac:dyDescent="0.3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25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5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25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6" si="1">H9+G$7</f>
        <v>45965</v>
      </c>
      <c r="J9" s="295"/>
      <c r="K9" s="290"/>
    </row>
    <row r="10" spans="1:11" x14ac:dyDescent="0.25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5" thickBot="1" x14ac:dyDescent="0.3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28</v>
      </c>
      <c r="G11" s="169">
        <f t="shared" si="0"/>
        <v>45986</v>
      </c>
      <c r="H11" s="245">
        <v>24</v>
      </c>
      <c r="I11" s="256">
        <f t="shared" si="1"/>
        <v>45982</v>
      </c>
      <c r="J11" s="295"/>
      <c r="K11" s="290"/>
    </row>
    <row r="12" spans="1:11" ht="16.5" thickBot="1" x14ac:dyDescent="0.3">
      <c r="A12" s="305" t="s">
        <v>25</v>
      </c>
      <c r="B12" s="119">
        <v>9</v>
      </c>
      <c r="C12" s="308" t="s">
        <v>105</v>
      </c>
      <c r="D12" s="309">
        <v>70</v>
      </c>
      <c r="E12" s="178">
        <f>D12+G$7+16</f>
        <v>46044</v>
      </c>
      <c r="F12" s="122">
        <f>F11+14</f>
        <v>42</v>
      </c>
      <c r="G12" s="258">
        <f>F12+G$7</f>
        <v>46000</v>
      </c>
      <c r="H12" s="33">
        <f>H11+7</f>
        <v>31</v>
      </c>
      <c r="I12" s="257">
        <f t="shared" si="1"/>
        <v>45989</v>
      </c>
      <c r="J12" s="295"/>
      <c r="K12" s="290"/>
    </row>
    <row r="13" spans="1:11" ht="29.65" hidden="1" customHeight="1" x14ac:dyDescent="0.25">
      <c r="A13" s="37"/>
      <c r="B13" s="30">
        <v>10</v>
      </c>
      <c r="C13" s="31" t="s">
        <v>28</v>
      </c>
      <c r="D13" s="103"/>
      <c r="E13" s="95"/>
      <c r="F13" s="33">
        <f>F12+2</f>
        <v>44</v>
      </c>
      <c r="G13" s="168">
        <f t="shared" si="0"/>
        <v>46002</v>
      </c>
      <c r="H13" s="7">
        <f>H12+4</f>
        <v>35</v>
      </c>
      <c r="I13" s="252">
        <f t="shared" si="1"/>
        <v>45993</v>
      </c>
      <c r="J13" s="295"/>
      <c r="K13" s="290"/>
    </row>
    <row r="14" spans="1:11" ht="20.65" hidden="1" customHeight="1" thickBot="1" x14ac:dyDescent="0.3">
      <c r="A14" s="116"/>
      <c r="B14" s="27">
        <v>11</v>
      </c>
      <c r="C14" s="39" t="s">
        <v>29</v>
      </c>
      <c r="D14" s="98"/>
      <c r="E14" s="94"/>
      <c r="F14" s="36">
        <f>F13</f>
        <v>44</v>
      </c>
      <c r="G14" s="169">
        <f t="shared" si="0"/>
        <v>46002</v>
      </c>
      <c r="H14" s="36">
        <f>H13</f>
        <v>35</v>
      </c>
      <c r="I14" s="256">
        <f t="shared" si="1"/>
        <v>45993</v>
      </c>
      <c r="J14" s="295"/>
      <c r="K14" s="290"/>
    </row>
    <row r="15" spans="1:11" ht="31.5" x14ac:dyDescent="0.25">
      <c r="A15" s="90" t="s">
        <v>30</v>
      </c>
      <c r="B15" s="30">
        <v>12</v>
      </c>
      <c r="C15" s="31" t="s">
        <v>31</v>
      </c>
      <c r="D15" s="103"/>
      <c r="E15" s="95"/>
      <c r="F15" s="33">
        <f>F11+9</f>
        <v>37</v>
      </c>
      <c r="G15" s="168">
        <f t="shared" si="0"/>
        <v>45995</v>
      </c>
      <c r="H15" s="33">
        <v>31</v>
      </c>
      <c r="I15" s="257">
        <f>H15+G$7</f>
        <v>45989</v>
      </c>
      <c r="J15" s="295"/>
      <c r="K15" s="290"/>
    </row>
    <row r="16" spans="1:11" ht="16.5" thickBot="1" x14ac:dyDescent="0.3">
      <c r="A16" s="89"/>
      <c r="B16" s="27">
        <v>13</v>
      </c>
      <c r="C16" s="39" t="s">
        <v>32</v>
      </c>
      <c r="D16" s="98"/>
      <c r="E16" s="94"/>
      <c r="F16" s="36">
        <f>F15+5+2</f>
        <v>44</v>
      </c>
      <c r="G16" s="169">
        <f>F16+G$7</f>
        <v>46002</v>
      </c>
      <c r="H16" s="36">
        <v>38</v>
      </c>
      <c r="I16" s="256">
        <f t="shared" si="1"/>
        <v>45996</v>
      </c>
      <c r="J16" s="295"/>
      <c r="K16" s="290"/>
    </row>
    <row r="17" spans="1:13" ht="35.65" customHeight="1" thickBot="1" x14ac:dyDescent="0.3">
      <c r="A17" s="186"/>
      <c r="B17" s="187"/>
      <c r="C17" s="188" t="s">
        <v>35</v>
      </c>
      <c r="D17" s="189"/>
      <c r="E17" s="190"/>
      <c r="F17" s="191"/>
      <c r="G17" s="211"/>
      <c r="H17" s="239"/>
      <c r="I17" s="246"/>
      <c r="J17" s="295"/>
      <c r="K17" s="290"/>
    </row>
    <row r="18" spans="1:13" ht="31.5" x14ac:dyDescent="0.25">
      <c r="A18" s="312" t="s">
        <v>33</v>
      </c>
      <c r="B18" s="46">
        <v>14</v>
      </c>
      <c r="C18" s="313" t="s">
        <v>34</v>
      </c>
      <c r="D18" s="314"/>
      <c r="E18" s="92"/>
      <c r="F18" s="315">
        <f>F11+52-16</f>
        <v>64</v>
      </c>
      <c r="G18" s="316">
        <f>F18+G$7+16</f>
        <v>46038</v>
      </c>
      <c r="H18" s="310"/>
      <c r="I18" s="311"/>
      <c r="J18" s="295"/>
      <c r="K18" s="290"/>
    </row>
    <row r="19" spans="1:13" x14ac:dyDescent="0.25">
      <c r="A19" s="90" t="s">
        <v>36</v>
      </c>
      <c r="B19" s="30">
        <v>15</v>
      </c>
      <c r="C19" s="38" t="s">
        <v>106</v>
      </c>
      <c r="D19" s="99">
        <v>90</v>
      </c>
      <c r="E19" s="176">
        <f>D19+G$7+16</f>
        <v>46064</v>
      </c>
      <c r="F19" s="33">
        <v>70</v>
      </c>
      <c r="G19" s="259">
        <f t="shared" ref="G19:G24" si="2">F19+G$7+16</f>
        <v>46044</v>
      </c>
      <c r="H19" s="33">
        <f>F19</f>
        <v>70</v>
      </c>
      <c r="I19" s="166">
        <f>H19+G$7+16</f>
        <v>46044</v>
      </c>
      <c r="J19" s="295"/>
      <c r="K19" s="290"/>
    </row>
    <row r="20" spans="1:13" x14ac:dyDescent="0.25">
      <c r="A20" s="62"/>
      <c r="B20" s="12">
        <v>16</v>
      </c>
      <c r="C20" s="4" t="s">
        <v>107</v>
      </c>
      <c r="D20" s="102">
        <v>120</v>
      </c>
      <c r="E20" s="176">
        <f>D20+G$7+16</f>
        <v>46094</v>
      </c>
      <c r="F20" s="7">
        <f>F19+29</f>
        <v>99</v>
      </c>
      <c r="G20" s="168">
        <f t="shared" si="2"/>
        <v>46073</v>
      </c>
      <c r="H20" s="7">
        <f>F20</f>
        <v>99</v>
      </c>
      <c r="I20" s="166">
        <f>H20+G$7+16</f>
        <v>46073</v>
      </c>
      <c r="J20" s="295"/>
      <c r="K20" s="290"/>
      <c r="L20" s="265"/>
      <c r="M20" s="261"/>
    </row>
    <row r="21" spans="1:13" ht="31.5" x14ac:dyDescent="0.25">
      <c r="A21" s="62"/>
      <c r="B21" s="12">
        <v>17</v>
      </c>
      <c r="C21" s="4" t="s">
        <v>39</v>
      </c>
      <c r="D21" s="102"/>
      <c r="E21" s="177"/>
      <c r="F21" s="7">
        <f>F20+10</f>
        <v>109</v>
      </c>
      <c r="G21" s="166">
        <f t="shared" si="2"/>
        <v>46083</v>
      </c>
      <c r="H21" s="7"/>
      <c r="I21" s="166"/>
      <c r="J21" s="295"/>
      <c r="K21" s="290"/>
      <c r="L21" s="265"/>
      <c r="M21" s="261"/>
    </row>
    <row r="22" spans="1:13" x14ac:dyDescent="0.25">
      <c r="A22" s="59"/>
      <c r="B22" s="12">
        <v>18</v>
      </c>
      <c r="C22" s="4" t="s">
        <v>41</v>
      </c>
      <c r="D22" s="102">
        <v>130</v>
      </c>
      <c r="E22" s="177">
        <f>D22+G$7+16</f>
        <v>46104</v>
      </c>
      <c r="F22" s="7">
        <f>F21+2</f>
        <v>111</v>
      </c>
      <c r="G22" s="166">
        <f>F22+G$7+16</f>
        <v>46085</v>
      </c>
      <c r="H22" s="7"/>
      <c r="I22" s="166"/>
      <c r="J22" s="295"/>
      <c r="K22" s="290"/>
      <c r="L22" s="265"/>
      <c r="M22" s="261"/>
    </row>
    <row r="23" spans="1:13" x14ac:dyDescent="0.25">
      <c r="A23" s="26"/>
      <c r="B23" s="12">
        <v>19</v>
      </c>
      <c r="C23" s="4" t="s">
        <v>42</v>
      </c>
      <c r="D23" s="102"/>
      <c r="E23" s="263"/>
      <c r="F23" s="7">
        <f>F22+6</f>
        <v>117</v>
      </c>
      <c r="G23" s="166">
        <f t="shared" si="2"/>
        <v>46091</v>
      </c>
      <c r="H23" s="7"/>
      <c r="I23" s="166"/>
      <c r="J23" s="295"/>
      <c r="K23" s="290"/>
      <c r="L23" s="265"/>
      <c r="M23" s="261"/>
    </row>
    <row r="24" spans="1:13" ht="31.5" x14ac:dyDescent="0.25">
      <c r="A24" s="62"/>
      <c r="B24" s="12">
        <v>20</v>
      </c>
      <c r="C24" s="266" t="s">
        <v>120</v>
      </c>
      <c r="D24" s="267"/>
      <c r="E24" s="268"/>
      <c r="F24" s="269">
        <v>118</v>
      </c>
      <c r="G24" s="270">
        <f t="shared" si="2"/>
        <v>46092</v>
      </c>
      <c r="H24" s="7"/>
      <c r="I24" s="166"/>
      <c r="J24" s="293" t="s">
        <v>94</v>
      </c>
      <c r="K24" s="290"/>
      <c r="L24" s="265"/>
      <c r="M24" s="261"/>
    </row>
    <row r="25" spans="1:13" ht="36" customHeight="1" x14ac:dyDescent="0.25">
      <c r="A25" s="234"/>
      <c r="B25" s="192"/>
      <c r="C25" s="193" t="s">
        <v>44</v>
      </c>
      <c r="D25" s="194"/>
      <c r="E25" s="195"/>
      <c r="F25" s="196"/>
      <c r="G25" s="197"/>
      <c r="H25" s="7"/>
      <c r="I25" s="166"/>
      <c r="J25" s="295"/>
      <c r="K25" s="290"/>
      <c r="L25" s="265"/>
      <c r="M25" s="261"/>
    </row>
    <row r="26" spans="1:13" x14ac:dyDescent="0.25">
      <c r="A26" s="62"/>
      <c r="B26" s="12">
        <v>21</v>
      </c>
      <c r="C26" s="266" t="s">
        <v>117</v>
      </c>
      <c r="D26" s="267"/>
      <c r="E26" s="268"/>
      <c r="F26" s="269">
        <f>F24+7+7</f>
        <v>132</v>
      </c>
      <c r="G26" s="270">
        <f t="shared" ref="G26:G36" si="3">F26+G$7+16</f>
        <v>46106</v>
      </c>
      <c r="H26" s="7"/>
      <c r="I26" s="166"/>
      <c r="J26" s="295"/>
      <c r="K26" s="290"/>
      <c r="L26" s="265"/>
      <c r="M26" s="261"/>
    </row>
    <row r="27" spans="1:13" ht="31.5" x14ac:dyDescent="0.25">
      <c r="A27" s="62"/>
      <c r="B27" s="12">
        <v>22</v>
      </c>
      <c r="C27" s="110" t="s">
        <v>114</v>
      </c>
      <c r="D27" s="103"/>
      <c r="E27" s="176"/>
      <c r="F27" s="32">
        <f>F23+6+10</f>
        <v>133</v>
      </c>
      <c r="G27" s="166">
        <f>F27+G$7+16</f>
        <v>46107</v>
      </c>
      <c r="H27" s="32" t="e">
        <f>#REF!+7</f>
        <v>#REF!</v>
      </c>
      <c r="I27" s="166" t="e">
        <f>H27+G$7+16</f>
        <v>#REF!</v>
      </c>
      <c r="J27" s="293"/>
      <c r="K27" s="290"/>
      <c r="L27" s="265"/>
      <c r="M27" s="261"/>
    </row>
    <row r="28" spans="1:13" ht="31.5" x14ac:dyDescent="0.25">
      <c r="A28" s="62"/>
      <c r="B28" s="12">
        <v>23</v>
      </c>
      <c r="C28" s="277" t="s">
        <v>113</v>
      </c>
      <c r="D28" s="103"/>
      <c r="E28" s="176"/>
      <c r="F28" s="32">
        <f>F27+4</f>
        <v>137</v>
      </c>
      <c r="G28" s="166">
        <f>F28+G$7+16</f>
        <v>46111</v>
      </c>
      <c r="H28" s="32"/>
      <c r="I28" s="166"/>
      <c r="J28" s="293"/>
      <c r="K28" s="290"/>
      <c r="L28" s="265"/>
      <c r="M28" s="261"/>
    </row>
    <row r="29" spans="1:13" x14ac:dyDescent="0.25">
      <c r="A29" s="62" t="s">
        <v>45</v>
      </c>
      <c r="B29" s="143">
        <v>24</v>
      </c>
      <c r="C29" s="4" t="s">
        <v>46</v>
      </c>
      <c r="D29" s="102"/>
      <c r="E29" s="177"/>
      <c r="F29" s="8">
        <f>F28+1</f>
        <v>138</v>
      </c>
      <c r="G29" s="166">
        <f t="shared" si="3"/>
        <v>46112</v>
      </c>
      <c r="H29" s="32"/>
      <c r="I29" s="166"/>
      <c r="J29" s="293" t="s">
        <v>85</v>
      </c>
      <c r="K29" s="290"/>
      <c r="L29" s="265"/>
      <c r="M29" s="261"/>
    </row>
    <row r="30" spans="1:13" ht="31.5" x14ac:dyDescent="0.25">
      <c r="A30" s="62"/>
      <c r="B30" s="12">
        <v>25</v>
      </c>
      <c r="C30" s="266" t="s">
        <v>115</v>
      </c>
      <c r="D30" s="267"/>
      <c r="E30" s="268"/>
      <c r="F30" s="269">
        <f>F26+14</f>
        <v>146</v>
      </c>
      <c r="G30" s="270">
        <f t="shared" si="3"/>
        <v>46120</v>
      </c>
      <c r="H30" s="7"/>
      <c r="I30" s="166"/>
      <c r="J30" s="291" t="s">
        <v>104</v>
      </c>
      <c r="K30" s="290"/>
      <c r="L30" s="265"/>
      <c r="M30" s="261"/>
    </row>
    <row r="31" spans="1:13" x14ac:dyDescent="0.25">
      <c r="A31" s="59"/>
      <c r="B31" s="30">
        <v>26</v>
      </c>
      <c r="C31" s="31" t="s">
        <v>47</v>
      </c>
      <c r="D31" s="103">
        <v>140</v>
      </c>
      <c r="E31" s="176">
        <f>D31+G$7+16</f>
        <v>46114</v>
      </c>
      <c r="F31" s="32">
        <f>F29+10</f>
        <v>148</v>
      </c>
      <c r="G31" s="168">
        <f>F31+G$7+16</f>
        <v>46122</v>
      </c>
      <c r="H31" s="7"/>
      <c r="I31" s="166"/>
      <c r="K31" s="290"/>
      <c r="L31" s="265"/>
      <c r="M31" s="261"/>
    </row>
    <row r="32" spans="1:13" ht="31.5" x14ac:dyDescent="0.25">
      <c r="A32" s="59"/>
      <c r="B32" s="30">
        <v>27</v>
      </c>
      <c r="C32" s="273" t="s">
        <v>116</v>
      </c>
      <c r="D32" s="274"/>
      <c r="E32" s="268"/>
      <c r="F32" s="317">
        <f>F30+7</f>
        <v>153</v>
      </c>
      <c r="G32" s="270">
        <f t="shared" si="3"/>
        <v>46127</v>
      </c>
      <c r="H32" s="7"/>
      <c r="I32" s="166"/>
      <c r="K32" s="290"/>
      <c r="L32" s="265"/>
      <c r="M32" s="261"/>
    </row>
    <row r="33" spans="1:11" x14ac:dyDescent="0.25">
      <c r="A33" s="90"/>
      <c r="B33" s="12">
        <v>28</v>
      </c>
      <c r="C33" s="280" t="s">
        <v>48</v>
      </c>
      <c r="D33" s="102">
        <v>147</v>
      </c>
      <c r="E33" s="177">
        <f>D33+G$7+16</f>
        <v>46121</v>
      </c>
      <c r="F33" s="8">
        <f>F31+7</f>
        <v>155</v>
      </c>
      <c r="G33" s="166">
        <f t="shared" si="3"/>
        <v>46129</v>
      </c>
      <c r="H33" s="63" t="e">
        <f>#REF!+7</f>
        <v>#REF!</v>
      </c>
      <c r="I33" s="166" t="e">
        <f t="shared" ref="I33:I35" si="4">H33+G$7+16</f>
        <v>#REF!</v>
      </c>
      <c r="J33" s="295"/>
      <c r="K33" s="290"/>
    </row>
    <row r="34" spans="1:11" ht="31.5" x14ac:dyDescent="0.25">
      <c r="A34" s="62"/>
      <c r="B34" s="30">
        <v>29</v>
      </c>
      <c r="C34" s="273" t="s">
        <v>119</v>
      </c>
      <c r="D34" s="274"/>
      <c r="E34" s="268"/>
      <c r="F34" s="317">
        <f>F32+7</f>
        <v>160</v>
      </c>
      <c r="G34" s="270">
        <f>F34+G$7+16</f>
        <v>46134</v>
      </c>
      <c r="H34" s="63"/>
      <c r="I34" s="173"/>
      <c r="J34" s="295"/>
      <c r="K34" s="290"/>
    </row>
    <row r="35" spans="1:11" ht="32.25" thickBot="1" x14ac:dyDescent="0.3">
      <c r="A35" s="89"/>
      <c r="B35" s="27">
        <v>30</v>
      </c>
      <c r="C35" s="35" t="s">
        <v>49</v>
      </c>
      <c r="D35" s="98">
        <v>155</v>
      </c>
      <c r="E35" s="178">
        <f>D35+G$7+16</f>
        <v>46129</v>
      </c>
      <c r="F35" s="144">
        <f>F33+7</f>
        <v>162</v>
      </c>
      <c r="G35" s="169">
        <f t="shared" si="3"/>
        <v>46136</v>
      </c>
      <c r="H35" s="144" t="e">
        <f>H33+7</f>
        <v>#REF!</v>
      </c>
      <c r="I35" s="173" t="e">
        <f t="shared" si="4"/>
        <v>#REF!</v>
      </c>
      <c r="J35" s="295"/>
      <c r="K35" s="290"/>
    </row>
    <row r="36" spans="1:11" ht="39.75" hidden="1" customHeight="1" thickBot="1" x14ac:dyDescent="0.3">
      <c r="A36" s="305"/>
      <c r="B36" s="12"/>
      <c r="C36" s="281" t="s">
        <v>92</v>
      </c>
      <c r="D36" s="298"/>
      <c r="E36" s="299"/>
      <c r="F36" s="300">
        <v>155</v>
      </c>
      <c r="G36" s="301">
        <f t="shared" si="3"/>
        <v>46129</v>
      </c>
      <c r="H36" s="279"/>
      <c r="I36" s="170"/>
      <c r="J36" s="291" t="s">
        <v>91</v>
      </c>
      <c r="K36" s="290"/>
    </row>
    <row r="37" spans="1:11" x14ac:dyDescent="0.25">
      <c r="A37" s="255" t="s">
        <v>110</v>
      </c>
      <c r="B37" s="146"/>
      <c r="C37" s="147"/>
      <c r="D37" s="148"/>
      <c r="E37" s="181"/>
      <c r="F37" s="149"/>
      <c r="G37" s="172"/>
      <c r="H37" s="241"/>
      <c r="I37" s="247"/>
      <c r="J37" s="296"/>
      <c r="K37" s="290"/>
    </row>
    <row r="38" spans="1:11" x14ac:dyDescent="0.25">
      <c r="A38" s="62"/>
      <c r="B38" s="30">
        <v>31</v>
      </c>
      <c r="C38" s="31" t="s">
        <v>51</v>
      </c>
      <c r="D38" s="103">
        <v>165</v>
      </c>
      <c r="E38" s="176">
        <f>D38+G$7+16</f>
        <v>46139</v>
      </c>
      <c r="F38" s="32">
        <f>F77</f>
        <v>167</v>
      </c>
      <c r="G38" s="168">
        <f t="shared" ref="G38:G46" si="5">F38+G$7+16</f>
        <v>46141</v>
      </c>
      <c r="H38" s="32">
        <f>F38</f>
        <v>167</v>
      </c>
      <c r="I38" s="166">
        <f>H38+G$7+16</f>
        <v>46141</v>
      </c>
      <c r="J38" s="295"/>
      <c r="K38" s="290"/>
    </row>
    <row r="39" spans="1:11" x14ac:dyDescent="0.25">
      <c r="A39" s="62"/>
      <c r="B39" s="12">
        <v>32</v>
      </c>
      <c r="C39" s="4" t="s">
        <v>52</v>
      </c>
      <c r="D39" s="102"/>
      <c r="E39" s="177"/>
      <c r="F39" s="32">
        <f>F78</f>
        <v>173</v>
      </c>
      <c r="G39" s="166">
        <f t="shared" si="5"/>
        <v>46147</v>
      </c>
      <c r="H39" s="32">
        <f t="shared" ref="H39:H43" si="6">F39</f>
        <v>173</v>
      </c>
      <c r="I39" s="166">
        <f>H39+G$7+16</f>
        <v>46147</v>
      </c>
      <c r="J39" s="295"/>
      <c r="K39" s="290"/>
    </row>
    <row r="40" spans="1:11" x14ac:dyDescent="0.25">
      <c r="A40" s="62"/>
      <c r="B40" s="30">
        <v>33</v>
      </c>
      <c r="C40" s="31" t="s">
        <v>53</v>
      </c>
      <c r="D40" s="103"/>
      <c r="E40" s="176"/>
      <c r="F40" s="32">
        <f>F79</f>
        <v>173</v>
      </c>
      <c r="G40" s="168">
        <f t="shared" si="5"/>
        <v>46147</v>
      </c>
      <c r="H40" s="32">
        <f t="shared" si="6"/>
        <v>173</v>
      </c>
      <c r="I40" s="166">
        <f>H40+G$7+16</f>
        <v>46147</v>
      </c>
      <c r="J40" s="295"/>
      <c r="K40" s="290"/>
    </row>
    <row r="41" spans="1:11" x14ac:dyDescent="0.25">
      <c r="A41" s="62"/>
      <c r="B41" s="12">
        <v>34</v>
      </c>
      <c r="C41" s="277" t="s">
        <v>108</v>
      </c>
      <c r="D41" s="103"/>
      <c r="E41" s="176"/>
      <c r="F41" s="32">
        <v>174</v>
      </c>
      <c r="G41" s="168">
        <f t="shared" si="5"/>
        <v>46148</v>
      </c>
      <c r="H41" s="32"/>
      <c r="I41" s="166"/>
      <c r="J41" s="295"/>
      <c r="K41" s="290"/>
    </row>
    <row r="42" spans="1:11" x14ac:dyDescent="0.25">
      <c r="A42" s="62"/>
      <c r="B42" s="30">
        <v>35</v>
      </c>
      <c r="C42" s="4" t="s">
        <v>58</v>
      </c>
      <c r="D42" s="102">
        <v>180</v>
      </c>
      <c r="E42" s="177">
        <f>D42+G$7+16</f>
        <v>46154</v>
      </c>
      <c r="F42" s="32">
        <f>F81</f>
        <v>194</v>
      </c>
      <c r="G42" s="166">
        <f t="shared" si="5"/>
        <v>46168</v>
      </c>
      <c r="H42" s="32">
        <f t="shared" si="6"/>
        <v>194</v>
      </c>
      <c r="I42" s="166">
        <f t="shared" ref="I42:I50" si="7">H42+G$7+16</f>
        <v>46168</v>
      </c>
      <c r="J42" s="293" t="s">
        <v>86</v>
      </c>
      <c r="K42" s="290"/>
    </row>
    <row r="43" spans="1:11" x14ac:dyDescent="0.25">
      <c r="A43" s="62"/>
      <c r="B43" s="12">
        <v>36</v>
      </c>
      <c r="C43" s="4" t="s">
        <v>59</v>
      </c>
      <c r="D43" s="102">
        <v>187</v>
      </c>
      <c r="E43" s="177">
        <f>D43+G$7+16</f>
        <v>46161</v>
      </c>
      <c r="F43" s="32">
        <f>F82</f>
        <v>204</v>
      </c>
      <c r="G43" s="166">
        <f t="shared" si="5"/>
        <v>46178</v>
      </c>
      <c r="H43" s="32">
        <f t="shared" si="6"/>
        <v>204</v>
      </c>
      <c r="I43" s="166">
        <f t="shared" si="7"/>
        <v>46178</v>
      </c>
      <c r="K43" s="290"/>
    </row>
    <row r="44" spans="1:11" ht="31.5" x14ac:dyDescent="0.25">
      <c r="A44" s="59"/>
      <c r="B44" s="30">
        <v>37</v>
      </c>
      <c r="C44" s="4" t="s">
        <v>60</v>
      </c>
      <c r="D44" s="102">
        <v>200</v>
      </c>
      <c r="E44" s="177">
        <f>D44+G$7+16</f>
        <v>46174</v>
      </c>
      <c r="F44" s="8">
        <f>F42+20</f>
        <v>214</v>
      </c>
      <c r="G44" s="166">
        <f t="shared" si="5"/>
        <v>46188</v>
      </c>
      <c r="H44" s="8">
        <f>F44</f>
        <v>214</v>
      </c>
      <c r="I44" s="166">
        <f t="shared" si="7"/>
        <v>46188</v>
      </c>
      <c r="J44" s="295"/>
      <c r="K44" s="290"/>
    </row>
    <row r="45" spans="1:11" x14ac:dyDescent="0.25">
      <c r="A45" s="59"/>
      <c r="B45" s="12">
        <v>38</v>
      </c>
      <c r="C45" s="31" t="s">
        <v>61</v>
      </c>
      <c r="D45" s="102"/>
      <c r="E45" s="177"/>
      <c r="F45" s="8">
        <f>F44+4</f>
        <v>218</v>
      </c>
      <c r="G45" s="166">
        <f t="shared" si="5"/>
        <v>46192</v>
      </c>
      <c r="H45" s="8">
        <f>F45</f>
        <v>218</v>
      </c>
      <c r="I45" s="166">
        <f t="shared" si="7"/>
        <v>46192</v>
      </c>
      <c r="J45" s="295"/>
      <c r="K45" s="290"/>
    </row>
    <row r="46" spans="1:11" x14ac:dyDescent="0.25">
      <c r="A46" s="59"/>
      <c r="B46" s="30">
        <v>39</v>
      </c>
      <c r="C46" s="4" t="s">
        <v>62</v>
      </c>
      <c r="D46" s="102"/>
      <c r="E46" s="177"/>
      <c r="F46" s="8">
        <f>F45+7</f>
        <v>225</v>
      </c>
      <c r="G46" s="166">
        <f t="shared" si="5"/>
        <v>46199</v>
      </c>
      <c r="H46" s="8">
        <f t="shared" ref="H46:H50" si="8">F46</f>
        <v>225</v>
      </c>
      <c r="I46" s="166">
        <f t="shared" si="7"/>
        <v>46199</v>
      </c>
      <c r="K46" s="290"/>
    </row>
    <row r="47" spans="1:11" x14ac:dyDescent="0.25">
      <c r="A47" s="59"/>
      <c r="B47" s="12">
        <v>40</v>
      </c>
      <c r="C47" s="4" t="s">
        <v>63</v>
      </c>
      <c r="D47" s="102">
        <v>230</v>
      </c>
      <c r="E47" s="177">
        <f>D47+G$7+16+1</f>
        <v>46205</v>
      </c>
      <c r="F47" s="8">
        <f>F45+12</f>
        <v>230</v>
      </c>
      <c r="G47" s="166">
        <f>F47+G$7+16+1</f>
        <v>46205</v>
      </c>
      <c r="H47" s="8">
        <f t="shared" si="8"/>
        <v>230</v>
      </c>
      <c r="I47" s="166">
        <f t="shared" si="7"/>
        <v>46204</v>
      </c>
      <c r="J47" s="291" t="s">
        <v>87</v>
      </c>
      <c r="K47" s="290"/>
    </row>
    <row r="48" spans="1:11" x14ac:dyDescent="0.25">
      <c r="A48" s="59"/>
      <c r="B48" s="30">
        <v>41</v>
      </c>
      <c r="C48" s="56" t="s">
        <v>64</v>
      </c>
      <c r="D48" s="102">
        <v>250</v>
      </c>
      <c r="E48" s="177">
        <f>D48+G$7+16</f>
        <v>46224</v>
      </c>
      <c r="F48" s="8">
        <f>F47+20</f>
        <v>250</v>
      </c>
      <c r="G48" s="166">
        <f>F48+G$7+16</f>
        <v>46224</v>
      </c>
      <c r="H48" s="8">
        <f t="shared" si="8"/>
        <v>250</v>
      </c>
      <c r="I48" s="166">
        <f t="shared" si="7"/>
        <v>46224</v>
      </c>
      <c r="J48" s="295"/>
      <c r="K48" s="290"/>
    </row>
    <row r="49" spans="1:11" x14ac:dyDescent="0.25">
      <c r="A49" s="59"/>
      <c r="B49" s="12">
        <v>42</v>
      </c>
      <c r="C49" s="56" t="s">
        <v>65</v>
      </c>
      <c r="D49" s="105">
        <v>265</v>
      </c>
      <c r="E49" s="182">
        <f>D49+G$7+16</f>
        <v>46239</v>
      </c>
      <c r="F49" s="302">
        <f>F48+15</f>
        <v>265</v>
      </c>
      <c r="G49" s="173">
        <f>F49+G$7+16</f>
        <v>46239</v>
      </c>
      <c r="H49" s="8">
        <f t="shared" si="8"/>
        <v>265</v>
      </c>
      <c r="I49" s="166">
        <f t="shared" si="7"/>
        <v>46239</v>
      </c>
      <c r="J49" s="291" t="s">
        <v>88</v>
      </c>
      <c r="K49" s="290"/>
    </row>
    <row r="50" spans="1:11" ht="16.5" thickBot="1" x14ac:dyDescent="0.3">
      <c r="A50" s="89"/>
      <c r="B50" s="27">
        <v>43</v>
      </c>
      <c r="C50" s="39" t="s">
        <v>56</v>
      </c>
      <c r="D50" s="98">
        <v>355</v>
      </c>
      <c r="E50" s="178">
        <f>D50+G$7+16</f>
        <v>46329</v>
      </c>
      <c r="F50" s="144">
        <f>F49+90</f>
        <v>355</v>
      </c>
      <c r="G50" s="169">
        <f>F50+G$7+16</f>
        <v>46329</v>
      </c>
      <c r="H50" s="8">
        <f t="shared" si="8"/>
        <v>355</v>
      </c>
      <c r="I50" s="173">
        <f t="shared" si="7"/>
        <v>46329</v>
      </c>
      <c r="J50" s="295"/>
      <c r="K50" s="290"/>
    </row>
    <row r="51" spans="1:11" x14ac:dyDescent="0.25">
      <c r="A51" s="253" t="s">
        <v>111</v>
      </c>
      <c r="B51" s="139"/>
      <c r="C51" s="140"/>
      <c r="D51" s="141"/>
      <c r="E51" s="184"/>
      <c r="F51" s="142"/>
      <c r="G51" s="175"/>
      <c r="H51" s="250"/>
      <c r="I51" s="249"/>
      <c r="J51" s="295"/>
      <c r="K51" s="290"/>
    </row>
    <row r="52" spans="1:11" x14ac:dyDescent="0.25">
      <c r="A52" s="59"/>
      <c r="B52" s="12">
        <v>31</v>
      </c>
      <c r="C52" s="4" t="s">
        <v>51</v>
      </c>
      <c r="D52" s="102">
        <v>165</v>
      </c>
      <c r="E52" s="177">
        <f>D52+G$7+16</f>
        <v>46139</v>
      </c>
      <c r="F52" s="32">
        <f>F77</f>
        <v>167</v>
      </c>
      <c r="G52" s="166">
        <f t="shared" ref="G52:G57" si="9">F52+G$7+16</f>
        <v>46141</v>
      </c>
      <c r="H52" s="32">
        <f>F52</f>
        <v>167</v>
      </c>
      <c r="I52" s="166">
        <f t="shared" ref="I52:I61" si="10">H52+G$7+16</f>
        <v>46141</v>
      </c>
      <c r="J52" s="295"/>
      <c r="K52" s="290"/>
    </row>
    <row r="53" spans="1:11" x14ac:dyDescent="0.25">
      <c r="A53" s="59"/>
      <c r="B53" s="12">
        <v>32</v>
      </c>
      <c r="C53" s="4" t="s">
        <v>52</v>
      </c>
      <c r="D53" s="102"/>
      <c r="E53" s="177"/>
      <c r="F53" s="32">
        <f>F78</f>
        <v>173</v>
      </c>
      <c r="G53" s="166">
        <f t="shared" si="9"/>
        <v>46147</v>
      </c>
      <c r="H53" s="32">
        <f t="shared" ref="H53:H60" si="11">F53</f>
        <v>173</v>
      </c>
      <c r="I53" s="166">
        <f t="shared" si="10"/>
        <v>46147</v>
      </c>
      <c r="J53" s="295"/>
      <c r="K53" s="290"/>
    </row>
    <row r="54" spans="1:11" x14ac:dyDescent="0.25">
      <c r="A54" s="59"/>
      <c r="B54" s="12">
        <v>33</v>
      </c>
      <c r="C54" s="4" t="s">
        <v>71</v>
      </c>
      <c r="D54" s="102">
        <v>180</v>
      </c>
      <c r="E54" s="177">
        <f>D54+G$7+16</f>
        <v>46154</v>
      </c>
      <c r="F54" s="32">
        <f>F79</f>
        <v>173</v>
      </c>
      <c r="G54" s="166">
        <f t="shared" si="9"/>
        <v>46147</v>
      </c>
      <c r="H54" s="32">
        <f t="shared" si="11"/>
        <v>173</v>
      </c>
      <c r="I54" s="166">
        <f t="shared" si="10"/>
        <v>46147</v>
      </c>
      <c r="J54" s="295"/>
      <c r="K54" s="290"/>
    </row>
    <row r="55" spans="1:11" x14ac:dyDescent="0.25">
      <c r="A55" s="62"/>
      <c r="B55" s="12">
        <v>34</v>
      </c>
      <c r="C55" s="4" t="s">
        <v>72</v>
      </c>
      <c r="D55" s="102">
        <v>200</v>
      </c>
      <c r="E55" s="177">
        <f>D55+G$7+16</f>
        <v>46174</v>
      </c>
      <c r="F55" s="8">
        <f>F53+20</f>
        <v>193</v>
      </c>
      <c r="G55" s="166">
        <f t="shared" si="9"/>
        <v>46167</v>
      </c>
      <c r="H55" s="32">
        <f t="shared" si="11"/>
        <v>193</v>
      </c>
      <c r="I55" s="166">
        <f t="shared" si="10"/>
        <v>46167</v>
      </c>
      <c r="J55" s="293" t="s">
        <v>86</v>
      </c>
      <c r="K55" s="290"/>
    </row>
    <row r="56" spans="1:11" x14ac:dyDescent="0.25">
      <c r="A56" s="59"/>
      <c r="B56" s="12">
        <v>35</v>
      </c>
      <c r="C56" s="4" t="s">
        <v>73</v>
      </c>
      <c r="D56" s="102"/>
      <c r="E56" s="177"/>
      <c r="F56" s="8">
        <f>F55+24</f>
        <v>217</v>
      </c>
      <c r="G56" s="166">
        <f t="shared" si="9"/>
        <v>46191</v>
      </c>
      <c r="H56" s="32">
        <f t="shared" si="11"/>
        <v>217</v>
      </c>
      <c r="I56" s="166">
        <f t="shared" si="10"/>
        <v>46191</v>
      </c>
      <c r="J56" s="295"/>
      <c r="K56" s="290"/>
    </row>
    <row r="57" spans="1:11" x14ac:dyDescent="0.25">
      <c r="A57" s="59"/>
      <c r="B57" s="12">
        <v>36</v>
      </c>
      <c r="C57" s="4" t="s">
        <v>62</v>
      </c>
      <c r="D57" s="102"/>
      <c r="E57" s="177"/>
      <c r="F57" s="8">
        <f>F56+7</f>
        <v>224</v>
      </c>
      <c r="G57" s="166">
        <f t="shared" si="9"/>
        <v>46198</v>
      </c>
      <c r="H57" s="32">
        <f t="shared" si="11"/>
        <v>224</v>
      </c>
      <c r="I57" s="166">
        <f t="shared" si="10"/>
        <v>46198</v>
      </c>
      <c r="J57" s="295"/>
      <c r="K57" s="290"/>
    </row>
    <row r="58" spans="1:11" x14ac:dyDescent="0.25">
      <c r="A58" s="62"/>
      <c r="B58" s="12">
        <v>37</v>
      </c>
      <c r="C58" s="4" t="s">
        <v>63</v>
      </c>
      <c r="D58" s="102">
        <v>230</v>
      </c>
      <c r="E58" s="177">
        <f>D58+G$7+16+1</f>
        <v>46205</v>
      </c>
      <c r="F58" s="8">
        <f>F56+13</f>
        <v>230</v>
      </c>
      <c r="G58" s="166">
        <f>F58+G$7+16+1</f>
        <v>46205</v>
      </c>
      <c r="H58" s="32">
        <f t="shared" si="11"/>
        <v>230</v>
      </c>
      <c r="I58" s="166">
        <f t="shared" si="10"/>
        <v>46204</v>
      </c>
      <c r="J58" s="295"/>
      <c r="K58" s="290"/>
    </row>
    <row r="59" spans="1:11" x14ac:dyDescent="0.25">
      <c r="A59" s="62"/>
      <c r="B59" s="12">
        <v>38</v>
      </c>
      <c r="C59" s="4" t="s">
        <v>74</v>
      </c>
      <c r="D59" s="102">
        <v>250</v>
      </c>
      <c r="E59" s="177">
        <f>D59+G$7+16</f>
        <v>46224</v>
      </c>
      <c r="F59" s="8">
        <f>F58+20</f>
        <v>250</v>
      </c>
      <c r="G59" s="166">
        <f>F59+G$7+16</f>
        <v>46224</v>
      </c>
      <c r="H59" s="32">
        <f t="shared" si="11"/>
        <v>250</v>
      </c>
      <c r="I59" s="166">
        <f t="shared" si="10"/>
        <v>46224</v>
      </c>
      <c r="J59" s="295"/>
      <c r="K59" s="290"/>
    </row>
    <row r="60" spans="1:11" x14ac:dyDescent="0.25">
      <c r="A60" s="76"/>
      <c r="B60" s="12">
        <v>39</v>
      </c>
      <c r="C60" s="56" t="s">
        <v>75</v>
      </c>
      <c r="D60" s="105">
        <v>265</v>
      </c>
      <c r="E60" s="182">
        <f>D60+G$7+16</f>
        <v>46239</v>
      </c>
      <c r="F60" s="302">
        <f>F59+15</f>
        <v>265</v>
      </c>
      <c r="G60" s="173">
        <f>F60+G$7+16</f>
        <v>46239</v>
      </c>
      <c r="H60" s="32">
        <f t="shared" si="11"/>
        <v>265</v>
      </c>
      <c r="I60" s="166">
        <f t="shared" si="10"/>
        <v>46239</v>
      </c>
      <c r="J60" s="291" t="s">
        <v>88</v>
      </c>
      <c r="K60" s="290"/>
    </row>
    <row r="61" spans="1:11" ht="16.5" thickBot="1" x14ac:dyDescent="0.3">
      <c r="A61" s="89"/>
      <c r="B61" s="27">
        <v>40</v>
      </c>
      <c r="C61" s="39" t="s">
        <v>56</v>
      </c>
      <c r="D61" s="98">
        <v>355</v>
      </c>
      <c r="E61" s="178">
        <f>D61+G$7+16</f>
        <v>46329</v>
      </c>
      <c r="F61" s="144">
        <f>F60+90</f>
        <v>355</v>
      </c>
      <c r="G61" s="169">
        <f>F61+G$7+16</f>
        <v>46329</v>
      </c>
      <c r="H61" s="36">
        <f>F61</f>
        <v>355</v>
      </c>
      <c r="I61" s="169">
        <f t="shared" si="10"/>
        <v>46329</v>
      </c>
      <c r="J61" s="295"/>
      <c r="K61" s="290"/>
    </row>
    <row r="62" spans="1:11" x14ac:dyDescent="0.25">
      <c r="A62" s="254" t="s">
        <v>66</v>
      </c>
      <c r="B62" s="151"/>
      <c r="C62" s="152"/>
      <c r="D62" s="137"/>
      <c r="E62" s="183"/>
      <c r="F62" s="138"/>
      <c r="G62" s="174"/>
      <c r="H62" s="242"/>
      <c r="I62" s="248"/>
      <c r="J62" s="296"/>
      <c r="K62" s="297"/>
    </row>
    <row r="63" spans="1:11" x14ac:dyDescent="0.25">
      <c r="A63" s="62"/>
      <c r="B63" s="12">
        <v>31</v>
      </c>
      <c r="C63" s="31" t="s">
        <v>51</v>
      </c>
      <c r="D63" s="102">
        <v>165</v>
      </c>
      <c r="E63" s="177">
        <f>D63+G$7+16</f>
        <v>46139</v>
      </c>
      <c r="F63" s="32">
        <f>F77</f>
        <v>167</v>
      </c>
      <c r="G63" s="166">
        <f t="shared" ref="G63:G69" si="12">F63+G$7+16</f>
        <v>46141</v>
      </c>
      <c r="H63" s="32">
        <f>F63</f>
        <v>167</v>
      </c>
      <c r="I63" s="166">
        <f>H63+G$7+16</f>
        <v>46141</v>
      </c>
      <c r="J63" s="295"/>
      <c r="K63" s="290"/>
    </row>
    <row r="64" spans="1:11" x14ac:dyDescent="0.25">
      <c r="A64" s="62"/>
      <c r="B64" s="12">
        <v>32</v>
      </c>
      <c r="C64" s="4" t="s">
        <v>52</v>
      </c>
      <c r="D64" s="102"/>
      <c r="E64" s="177"/>
      <c r="F64" s="32">
        <f>F78</f>
        <v>173</v>
      </c>
      <c r="G64" s="166">
        <f t="shared" si="12"/>
        <v>46147</v>
      </c>
      <c r="H64" s="32">
        <f t="shared" ref="H64:H75" si="13">F64</f>
        <v>173</v>
      </c>
      <c r="I64" s="166">
        <f t="shared" ref="I64:I75" si="14">H64+G$7+16</f>
        <v>46147</v>
      </c>
      <c r="J64" s="295"/>
      <c r="K64" s="290"/>
    </row>
    <row r="65" spans="1:11" x14ac:dyDescent="0.25">
      <c r="A65" s="62"/>
      <c r="B65" s="12">
        <v>33</v>
      </c>
      <c r="C65" s="31" t="s">
        <v>53</v>
      </c>
      <c r="D65" s="103"/>
      <c r="E65" s="176"/>
      <c r="F65" s="32">
        <f>F79</f>
        <v>173</v>
      </c>
      <c r="G65" s="168">
        <f t="shared" si="12"/>
        <v>46147</v>
      </c>
      <c r="H65" s="32">
        <f t="shared" si="13"/>
        <v>173</v>
      </c>
      <c r="I65" s="166">
        <f t="shared" si="14"/>
        <v>46147</v>
      </c>
      <c r="J65" s="295"/>
      <c r="K65" s="290"/>
    </row>
    <row r="66" spans="1:11" x14ac:dyDescent="0.25">
      <c r="A66" s="62"/>
      <c r="B66" s="12">
        <v>34</v>
      </c>
      <c r="C66" s="4" t="s">
        <v>108</v>
      </c>
      <c r="D66" s="103"/>
      <c r="E66" s="176"/>
      <c r="F66" s="32">
        <v>174</v>
      </c>
      <c r="G66" s="168">
        <f>F66+G$7+16</f>
        <v>46148</v>
      </c>
      <c r="H66" s="32"/>
      <c r="I66" s="166"/>
      <c r="J66" s="295"/>
      <c r="K66" s="290"/>
    </row>
    <row r="67" spans="1:11" x14ac:dyDescent="0.25">
      <c r="A67" s="59"/>
      <c r="B67" s="12">
        <v>35</v>
      </c>
      <c r="C67" s="31" t="s">
        <v>67</v>
      </c>
      <c r="D67" s="103">
        <v>180</v>
      </c>
      <c r="E67" s="176">
        <f>D67+G$7+16</f>
        <v>46154</v>
      </c>
      <c r="F67" s="32">
        <f>F64+16</f>
        <v>189</v>
      </c>
      <c r="G67" s="168">
        <f t="shared" si="12"/>
        <v>46163</v>
      </c>
      <c r="H67" s="32">
        <f t="shared" si="13"/>
        <v>189</v>
      </c>
      <c r="I67" s="166">
        <f t="shared" si="14"/>
        <v>46163</v>
      </c>
      <c r="J67" s="293" t="s">
        <v>86</v>
      </c>
      <c r="K67" s="290"/>
    </row>
    <row r="68" spans="1:11" x14ac:dyDescent="0.25">
      <c r="A68" s="59"/>
      <c r="B68" s="12">
        <v>36</v>
      </c>
      <c r="C68" s="4" t="s">
        <v>55</v>
      </c>
      <c r="D68" s="102">
        <v>187</v>
      </c>
      <c r="E68" s="177">
        <f>D68+G$7+16</f>
        <v>46161</v>
      </c>
      <c r="F68" s="32">
        <f>F67+7</f>
        <v>196</v>
      </c>
      <c r="G68" s="166">
        <f t="shared" si="12"/>
        <v>46170</v>
      </c>
      <c r="H68" s="32">
        <f t="shared" si="13"/>
        <v>196</v>
      </c>
      <c r="I68" s="166">
        <f t="shared" si="14"/>
        <v>46170</v>
      </c>
      <c r="K68" s="290"/>
    </row>
    <row r="69" spans="1:11" ht="31.5" x14ac:dyDescent="0.25">
      <c r="A69" s="59"/>
      <c r="B69" s="12">
        <v>37</v>
      </c>
      <c r="C69" s="4" t="s">
        <v>68</v>
      </c>
      <c r="D69" s="102">
        <v>200</v>
      </c>
      <c r="E69" s="177">
        <f>D69+G$7+16</f>
        <v>46174</v>
      </c>
      <c r="F69" s="8">
        <f>F67+18</f>
        <v>207</v>
      </c>
      <c r="G69" s="166">
        <f t="shared" si="12"/>
        <v>46181</v>
      </c>
      <c r="H69" s="32">
        <f t="shared" si="13"/>
        <v>207</v>
      </c>
      <c r="I69" s="166">
        <f t="shared" si="14"/>
        <v>46181</v>
      </c>
      <c r="J69" s="295"/>
      <c r="K69" s="290"/>
    </row>
    <row r="70" spans="1:11" x14ac:dyDescent="0.25">
      <c r="A70" s="62"/>
      <c r="B70" s="12">
        <v>38</v>
      </c>
      <c r="C70" s="4" t="s">
        <v>69</v>
      </c>
      <c r="D70" s="102"/>
      <c r="E70" s="177"/>
      <c r="F70" s="8">
        <f>F69+14</f>
        <v>221</v>
      </c>
      <c r="G70" s="166">
        <f>F70+G$7+16</f>
        <v>46195</v>
      </c>
      <c r="H70" s="32">
        <f t="shared" si="13"/>
        <v>221</v>
      </c>
      <c r="I70" s="166">
        <f t="shared" si="14"/>
        <v>46195</v>
      </c>
      <c r="J70" s="295"/>
      <c r="K70" s="290"/>
    </row>
    <row r="71" spans="1:11" x14ac:dyDescent="0.25">
      <c r="A71" s="59"/>
      <c r="B71" s="12">
        <v>39</v>
      </c>
      <c r="C71" s="4" t="s">
        <v>62</v>
      </c>
      <c r="D71" s="102"/>
      <c r="E71" s="177"/>
      <c r="F71" s="8">
        <f>F70+7</f>
        <v>228</v>
      </c>
      <c r="G71" s="166">
        <f>F71+G$7+16</f>
        <v>46202</v>
      </c>
      <c r="H71" s="32">
        <f t="shared" si="13"/>
        <v>228</v>
      </c>
      <c r="I71" s="166">
        <f t="shared" si="14"/>
        <v>46202</v>
      </c>
      <c r="J71" s="295"/>
      <c r="K71" s="290"/>
    </row>
    <row r="72" spans="1:11" x14ac:dyDescent="0.25">
      <c r="A72" s="59"/>
      <c r="B72" s="12">
        <v>40</v>
      </c>
      <c r="C72" s="4" t="s">
        <v>63</v>
      </c>
      <c r="D72" s="102">
        <v>230</v>
      </c>
      <c r="E72" s="177">
        <f>D72+G$7+16+1</f>
        <v>46205</v>
      </c>
      <c r="F72" s="8">
        <f>F70+9</f>
        <v>230</v>
      </c>
      <c r="G72" s="166">
        <f>F72+G$7+16+1</f>
        <v>46205</v>
      </c>
      <c r="H72" s="32">
        <f t="shared" si="13"/>
        <v>230</v>
      </c>
      <c r="I72" s="166">
        <f t="shared" si="14"/>
        <v>46204</v>
      </c>
      <c r="J72" s="291" t="s">
        <v>87</v>
      </c>
      <c r="K72" s="290"/>
    </row>
    <row r="73" spans="1:11" x14ac:dyDescent="0.25">
      <c r="A73" s="59"/>
      <c r="B73" s="12">
        <v>41</v>
      </c>
      <c r="C73" s="56" t="s">
        <v>64</v>
      </c>
      <c r="D73" s="105">
        <v>250</v>
      </c>
      <c r="E73" s="182">
        <f>D73+G$7+16</f>
        <v>46224</v>
      </c>
      <c r="F73" s="8">
        <f>F72+20</f>
        <v>250</v>
      </c>
      <c r="G73" s="173">
        <f>F73+G$7+16</f>
        <v>46224</v>
      </c>
      <c r="H73" s="32">
        <f t="shared" si="13"/>
        <v>250</v>
      </c>
      <c r="I73" s="166">
        <f t="shared" si="14"/>
        <v>46224</v>
      </c>
      <c r="J73" s="295"/>
      <c r="K73" s="290"/>
    </row>
    <row r="74" spans="1:11" x14ac:dyDescent="0.25">
      <c r="A74" s="62"/>
      <c r="B74" s="12">
        <v>42</v>
      </c>
      <c r="C74" s="56" t="s">
        <v>65</v>
      </c>
      <c r="D74" s="105">
        <v>265</v>
      </c>
      <c r="E74" s="182">
        <f>D74+G$7+16</f>
        <v>46239</v>
      </c>
      <c r="F74" s="302">
        <f>F73+15</f>
        <v>265</v>
      </c>
      <c r="G74" s="173">
        <f>F74+G$7+16</f>
        <v>46239</v>
      </c>
      <c r="H74" s="32">
        <f t="shared" si="13"/>
        <v>265</v>
      </c>
      <c r="I74" s="166">
        <f t="shared" si="14"/>
        <v>46239</v>
      </c>
      <c r="J74" s="291" t="s">
        <v>88</v>
      </c>
      <c r="K74" s="290"/>
    </row>
    <row r="75" spans="1:11" ht="16.5" thickBot="1" x14ac:dyDescent="0.3">
      <c r="A75" s="89"/>
      <c r="B75" s="27">
        <v>43</v>
      </c>
      <c r="C75" s="39" t="s">
        <v>56</v>
      </c>
      <c r="D75" s="98">
        <v>355</v>
      </c>
      <c r="E75" s="178">
        <f>D75+G$7+16</f>
        <v>46329</v>
      </c>
      <c r="F75" s="36">
        <f>F74+90</f>
        <v>355</v>
      </c>
      <c r="G75" s="169">
        <f>F75+G$7+16</f>
        <v>46329</v>
      </c>
      <c r="H75" s="251">
        <f t="shared" si="13"/>
        <v>355</v>
      </c>
      <c r="I75" s="166">
        <f t="shared" si="14"/>
        <v>46329</v>
      </c>
      <c r="J75" s="295"/>
      <c r="K75" s="290"/>
    </row>
    <row r="76" spans="1:11" ht="18" x14ac:dyDescent="0.25">
      <c r="A76" s="129" t="s">
        <v>112</v>
      </c>
      <c r="B76" s="130"/>
      <c r="C76" s="131"/>
      <c r="D76" s="132"/>
      <c r="E76" s="180"/>
      <c r="F76" s="133"/>
      <c r="G76" s="171"/>
      <c r="H76" s="240"/>
      <c r="I76" s="171"/>
      <c r="J76" s="295"/>
      <c r="K76" s="290"/>
    </row>
    <row r="77" spans="1:11" x14ac:dyDescent="0.25">
      <c r="A77" s="62"/>
      <c r="B77" s="12">
        <v>31</v>
      </c>
      <c r="C77" s="31" t="s">
        <v>51</v>
      </c>
      <c r="D77" s="103">
        <v>165</v>
      </c>
      <c r="E77" s="176">
        <f>D77+G$7+16</f>
        <v>46139</v>
      </c>
      <c r="F77" s="32">
        <v>167</v>
      </c>
      <c r="G77" s="168">
        <f t="shared" ref="G77:G83" si="15">F77+G$7+16</f>
        <v>46141</v>
      </c>
      <c r="H77" s="32">
        <v>158</v>
      </c>
      <c r="I77" s="166">
        <f>H77+G$7+16</f>
        <v>46132</v>
      </c>
      <c r="J77" s="295"/>
      <c r="K77" s="290"/>
    </row>
    <row r="78" spans="1:11" x14ac:dyDescent="0.25">
      <c r="A78" s="62"/>
      <c r="B78" s="12">
        <v>32</v>
      </c>
      <c r="C78" s="4" t="s">
        <v>52</v>
      </c>
      <c r="D78" s="102"/>
      <c r="E78" s="177"/>
      <c r="F78" s="8">
        <f>F77+6</f>
        <v>173</v>
      </c>
      <c r="G78" s="166">
        <f t="shared" si="15"/>
        <v>46147</v>
      </c>
      <c r="H78" s="8">
        <v>162</v>
      </c>
      <c r="I78" s="166">
        <f>H78+G$7+16</f>
        <v>46136</v>
      </c>
      <c r="J78" s="295"/>
      <c r="K78" s="290"/>
    </row>
    <row r="79" spans="1:11" x14ac:dyDescent="0.25">
      <c r="A79" s="62"/>
      <c r="B79" s="12">
        <v>33</v>
      </c>
      <c r="C79" s="31" t="s">
        <v>53</v>
      </c>
      <c r="D79" s="103"/>
      <c r="E79" s="176"/>
      <c r="F79" s="32">
        <f>F78</f>
        <v>173</v>
      </c>
      <c r="G79" s="168">
        <f t="shared" si="15"/>
        <v>46147</v>
      </c>
      <c r="H79" s="32">
        <f>H78+4</f>
        <v>166</v>
      </c>
      <c r="I79" s="166">
        <f>H79+G$7+16</f>
        <v>46140</v>
      </c>
      <c r="J79" s="295"/>
      <c r="K79" s="290"/>
    </row>
    <row r="80" spans="1:11" x14ac:dyDescent="0.25">
      <c r="A80" s="62"/>
      <c r="B80" s="12">
        <v>34</v>
      </c>
      <c r="C80" s="277" t="s">
        <v>108</v>
      </c>
      <c r="D80" s="103"/>
      <c r="E80" s="176"/>
      <c r="F80" s="32">
        <v>174</v>
      </c>
      <c r="G80" s="168">
        <f t="shared" si="15"/>
        <v>46148</v>
      </c>
      <c r="H80" s="32"/>
      <c r="I80" s="166"/>
      <c r="J80" s="295"/>
      <c r="K80" s="290"/>
    </row>
    <row r="81" spans="1:11" x14ac:dyDescent="0.25">
      <c r="A81" s="62"/>
      <c r="B81" s="12">
        <v>35</v>
      </c>
      <c r="C81" s="56" t="s">
        <v>54</v>
      </c>
      <c r="D81" s="102">
        <v>180</v>
      </c>
      <c r="E81" s="177">
        <f>D81+G$7+16</f>
        <v>46154</v>
      </c>
      <c r="F81" s="8">
        <f>F78+21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25">
      <c r="A82" s="59"/>
      <c r="B82" s="12">
        <v>36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5" thickBot="1" x14ac:dyDescent="0.3">
      <c r="A83" s="89"/>
      <c r="B83" s="27">
        <v>37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25">
      <c r="A85" s="106" t="s">
        <v>76</v>
      </c>
      <c r="B85" s="2"/>
      <c r="C85" s="2"/>
      <c r="D85" s="10"/>
      <c r="E85" s="10"/>
      <c r="F85" s="10"/>
      <c r="G85" s="50"/>
    </row>
    <row r="86" spans="1:11" x14ac:dyDescent="0.25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316A1-2E0D-4AF6-A6D9-902BA15DD382}">
  <dimension ref="A1:M86"/>
  <sheetViews>
    <sheetView tabSelected="1" zoomScale="70" zoomScaleNormal="70" workbookViewId="0">
      <selection activeCell="L28" sqref="L28"/>
    </sheetView>
  </sheetViews>
  <sheetFormatPr defaultRowHeight="15" x14ac:dyDescent="0.25"/>
  <cols>
    <col min="1" max="1" width="27.42578125" customWidth="1"/>
    <col min="2" max="2" width="7.140625" customWidth="1"/>
    <col min="3" max="3" width="63.85546875" customWidth="1"/>
    <col min="4" max="4" width="13.28515625" customWidth="1"/>
    <col min="5" max="5" width="34.7109375" customWidth="1"/>
    <col min="6" max="6" width="12.140625" customWidth="1"/>
    <col min="7" max="7" width="31.42578125" customWidth="1"/>
    <col min="8" max="8" width="14.5703125" hidden="1" customWidth="1"/>
    <col min="9" max="9" width="33" hidden="1" customWidth="1"/>
    <col min="10" max="10" width="18" customWidth="1"/>
    <col min="11" max="11" width="10.28515625" customWidth="1"/>
    <col min="12" max="12" width="0.28515625" customWidth="1"/>
    <col min="13" max="13" width="34.7109375" customWidth="1"/>
    <col min="14" max="14" width="20.28515625" bestFit="1" customWidth="1"/>
  </cols>
  <sheetData>
    <row r="1" spans="1:12" ht="18.75" x14ac:dyDescent="0.25">
      <c r="A1" s="13" t="s">
        <v>127</v>
      </c>
      <c r="B1" s="14"/>
      <c r="C1" s="14"/>
      <c r="D1" s="14"/>
      <c r="E1" s="14"/>
      <c r="F1" s="15"/>
      <c r="G1" s="48"/>
    </row>
    <row r="2" spans="1:12" ht="18.75" x14ac:dyDescent="0.25">
      <c r="A2" s="40" t="s">
        <v>1</v>
      </c>
      <c r="B2" s="41"/>
      <c r="C2" s="41"/>
      <c r="D2" s="41"/>
      <c r="E2" s="41"/>
      <c r="F2" s="42"/>
      <c r="G2" s="48"/>
    </row>
    <row r="3" spans="1:12" ht="19.5" thickBot="1" x14ac:dyDescent="0.3">
      <c r="A3" s="52" t="s">
        <v>128</v>
      </c>
      <c r="B3" s="16"/>
      <c r="C3" s="16"/>
      <c r="D3" s="16"/>
      <c r="E3" s="16"/>
      <c r="F3" s="17"/>
      <c r="G3" s="49"/>
    </row>
    <row r="4" spans="1:12" ht="70.5" customHeight="1" thickBot="1" x14ac:dyDescent="0.3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333" t="s">
        <v>10</v>
      </c>
      <c r="K4" s="334" t="s">
        <v>11</v>
      </c>
      <c r="L4" s="335" t="s">
        <v>12</v>
      </c>
    </row>
    <row r="5" spans="1:12" ht="15.75" x14ac:dyDescent="0.25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362">
        <v>45940</v>
      </c>
      <c r="K5" s="208">
        <v>1</v>
      </c>
      <c r="L5" s="363"/>
    </row>
    <row r="6" spans="1:12" ht="15.75" x14ac:dyDescent="0.25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343">
        <v>45940</v>
      </c>
      <c r="K6" s="44">
        <v>1</v>
      </c>
      <c r="L6" s="364"/>
    </row>
    <row r="7" spans="1:12" ht="16.5" thickBot="1" x14ac:dyDescent="0.3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365">
        <v>45954</v>
      </c>
      <c r="K7" s="44">
        <v>1</v>
      </c>
      <c r="L7" s="366"/>
    </row>
    <row r="8" spans="1:12" ht="30.75" customHeight="1" x14ac:dyDescent="0.25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>F8+G$7</f>
        <v>45961</v>
      </c>
      <c r="H8" s="33">
        <v>3</v>
      </c>
      <c r="I8" s="206">
        <f>H8+G$7</f>
        <v>45961</v>
      </c>
      <c r="J8" s="365">
        <v>45961</v>
      </c>
      <c r="K8" s="6">
        <v>1</v>
      </c>
      <c r="L8" s="364"/>
    </row>
    <row r="9" spans="1:12" ht="15.75" x14ac:dyDescent="0.25">
      <c r="A9" s="233"/>
      <c r="B9" s="30">
        <v>5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0">H9+G$7</f>
        <v>45965</v>
      </c>
      <c r="J9" s="346">
        <v>45971</v>
      </c>
      <c r="K9" s="6">
        <v>1</v>
      </c>
      <c r="L9" s="367"/>
    </row>
    <row r="10" spans="1:12" ht="15.75" x14ac:dyDescent="0.25">
      <c r="A10" s="25"/>
      <c r="B10" s="12">
        <v>6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0"/>
        <v>45978</v>
      </c>
      <c r="J10" s="346">
        <v>45978</v>
      </c>
      <c r="K10" s="18">
        <v>1</v>
      </c>
      <c r="L10" s="368"/>
    </row>
    <row r="11" spans="1:12" ht="16.5" thickBot="1" x14ac:dyDescent="0.3">
      <c r="A11" s="87"/>
      <c r="B11" s="27">
        <v>7</v>
      </c>
      <c r="C11" s="88" t="s">
        <v>24</v>
      </c>
      <c r="D11" s="101">
        <v>60</v>
      </c>
      <c r="E11" s="178">
        <f>D11+G$7+16</f>
        <v>46034</v>
      </c>
      <c r="F11" s="36">
        <v>45</v>
      </c>
      <c r="G11" s="169">
        <f>F11+G$7</f>
        <v>46003</v>
      </c>
      <c r="H11" s="245">
        <v>24</v>
      </c>
      <c r="I11" s="256">
        <f t="shared" si="0"/>
        <v>45982</v>
      </c>
      <c r="J11" s="346">
        <v>46003</v>
      </c>
      <c r="K11" s="55">
        <v>1</v>
      </c>
      <c r="L11" s="369"/>
    </row>
    <row r="12" spans="1:12" ht="25.5" customHeight="1" thickBot="1" x14ac:dyDescent="0.3">
      <c r="A12" s="90" t="s">
        <v>30</v>
      </c>
      <c r="B12" s="30">
        <v>8</v>
      </c>
      <c r="C12" s="31" t="s">
        <v>31</v>
      </c>
      <c r="D12" s="103"/>
      <c r="E12" s="95"/>
      <c r="F12" s="33">
        <v>52</v>
      </c>
      <c r="G12" s="170">
        <f>F12+G$7</f>
        <v>46010</v>
      </c>
      <c r="H12" s="33">
        <v>31</v>
      </c>
      <c r="I12" s="257">
        <f>H12+G$7</f>
        <v>45989</v>
      </c>
      <c r="J12" s="377">
        <v>46010</v>
      </c>
      <c r="K12" s="44">
        <v>1</v>
      </c>
      <c r="L12" s="369"/>
    </row>
    <row r="13" spans="1:12" ht="31.5" x14ac:dyDescent="0.25">
      <c r="A13" s="356"/>
      <c r="B13" s="357"/>
      <c r="C13" s="188" t="s">
        <v>35</v>
      </c>
      <c r="D13" s="189"/>
      <c r="E13" s="190"/>
      <c r="F13" s="191"/>
      <c r="G13" s="360"/>
      <c r="H13" s="239"/>
      <c r="I13" s="246"/>
      <c r="J13" s="336"/>
      <c r="K13" s="374"/>
      <c r="L13" s="370"/>
    </row>
    <row r="14" spans="1:12" ht="15.75" x14ac:dyDescent="0.25">
      <c r="A14" s="136"/>
      <c r="B14" s="272">
        <v>9</v>
      </c>
      <c r="C14" s="56" t="s">
        <v>32</v>
      </c>
      <c r="D14" s="105"/>
      <c r="E14" s="359"/>
      <c r="F14" s="53">
        <f>F12+5</f>
        <v>57</v>
      </c>
      <c r="G14" s="170">
        <f t="shared" ref="G14:G22" si="1">F14+G$7+16</f>
        <v>46031</v>
      </c>
      <c r="H14" s="310"/>
      <c r="I14" s="311"/>
      <c r="J14" s="345">
        <v>46031</v>
      </c>
      <c r="K14" s="341">
        <v>1</v>
      </c>
      <c r="L14" s="371"/>
    </row>
    <row r="15" spans="1:12" ht="16.5" thickBot="1" x14ac:dyDescent="0.3">
      <c r="A15" s="372"/>
      <c r="B15" s="373">
        <v>10</v>
      </c>
      <c r="C15" s="56" t="s">
        <v>105</v>
      </c>
      <c r="D15" s="105">
        <v>70</v>
      </c>
      <c r="E15" s="182">
        <f>D15+G$7+16</f>
        <v>46044</v>
      </c>
      <c r="F15" s="53">
        <v>61</v>
      </c>
      <c r="G15" s="173">
        <f t="shared" si="1"/>
        <v>46035</v>
      </c>
      <c r="H15" s="310"/>
      <c r="I15" s="311"/>
      <c r="J15" s="345">
        <v>46034</v>
      </c>
      <c r="K15" s="6">
        <v>1</v>
      </c>
      <c r="L15" s="347"/>
    </row>
    <row r="16" spans="1:12" ht="15.75" x14ac:dyDescent="0.25">
      <c r="A16" s="61" t="s">
        <v>36</v>
      </c>
      <c r="B16" s="46">
        <v>11</v>
      </c>
      <c r="C16" s="313" t="s">
        <v>106</v>
      </c>
      <c r="D16" s="314">
        <v>90</v>
      </c>
      <c r="E16" s="358">
        <f>D16+G$7+16</f>
        <v>46064</v>
      </c>
      <c r="F16" s="315">
        <v>70</v>
      </c>
      <c r="G16" s="316">
        <f t="shared" si="1"/>
        <v>46044</v>
      </c>
      <c r="H16" s="33">
        <f>F16</f>
        <v>70</v>
      </c>
      <c r="I16" s="166">
        <f>H16+G$7+16</f>
        <v>46044</v>
      </c>
      <c r="J16" s="343">
        <v>46044</v>
      </c>
      <c r="K16" s="6">
        <v>1</v>
      </c>
      <c r="L16" s="347"/>
    </row>
    <row r="17" spans="1:13" ht="31.5" x14ac:dyDescent="0.25">
      <c r="A17" s="90"/>
      <c r="B17" s="30">
        <v>12</v>
      </c>
      <c r="C17" s="38" t="s">
        <v>34</v>
      </c>
      <c r="D17" s="99"/>
      <c r="E17" s="95"/>
      <c r="F17" s="33">
        <v>78</v>
      </c>
      <c r="G17" s="168">
        <f t="shared" si="1"/>
        <v>46052</v>
      </c>
      <c r="H17" s="33"/>
      <c r="I17" s="166"/>
      <c r="J17" s="345">
        <v>46052</v>
      </c>
      <c r="K17" s="341">
        <v>1</v>
      </c>
      <c r="L17" s="348"/>
    </row>
    <row r="18" spans="1:13" ht="15.75" x14ac:dyDescent="0.25">
      <c r="A18" s="62"/>
      <c r="B18" s="12">
        <v>13</v>
      </c>
      <c r="C18" s="4" t="s">
        <v>107</v>
      </c>
      <c r="D18" s="102">
        <v>120</v>
      </c>
      <c r="E18" s="176">
        <f>D18+G$7+16</f>
        <v>46094</v>
      </c>
      <c r="F18" s="7">
        <f>F16+29</f>
        <v>99</v>
      </c>
      <c r="G18" s="168">
        <f t="shared" si="1"/>
        <v>46073</v>
      </c>
      <c r="H18" s="7">
        <f>F18</f>
        <v>99</v>
      </c>
      <c r="I18" s="166">
        <f>H18+G$7+16</f>
        <v>46073</v>
      </c>
      <c r="J18" s="378">
        <v>46073</v>
      </c>
      <c r="K18" s="342">
        <v>1</v>
      </c>
      <c r="L18" s="349"/>
      <c r="M18" s="261"/>
    </row>
    <row r="19" spans="1:13" ht="31.5" x14ac:dyDescent="0.25">
      <c r="A19" s="62"/>
      <c r="B19" s="12">
        <v>14</v>
      </c>
      <c r="C19" s="4" t="s">
        <v>39</v>
      </c>
      <c r="D19" s="102"/>
      <c r="E19" s="177"/>
      <c r="F19" s="7">
        <f>F18+10</f>
        <v>109</v>
      </c>
      <c r="G19" s="166">
        <f t="shared" si="1"/>
        <v>46083</v>
      </c>
      <c r="H19" s="7"/>
      <c r="I19" s="166"/>
      <c r="J19" s="343">
        <v>46083</v>
      </c>
      <c r="K19" s="6">
        <v>1</v>
      </c>
      <c r="L19" s="347"/>
      <c r="M19" s="261"/>
    </row>
    <row r="20" spans="1:13" ht="15.75" x14ac:dyDescent="0.25">
      <c r="A20" s="59"/>
      <c r="B20" s="12">
        <v>15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 t="shared" si="1"/>
        <v>46086</v>
      </c>
      <c r="H20" s="7"/>
      <c r="I20" s="166"/>
      <c r="J20" s="344">
        <v>46086</v>
      </c>
      <c r="K20" s="44">
        <v>1</v>
      </c>
      <c r="L20" s="361"/>
      <c r="M20" s="261"/>
    </row>
    <row r="21" spans="1:13" ht="15.75" x14ac:dyDescent="0.25">
      <c r="A21" s="26"/>
      <c r="B21" s="12">
        <v>16</v>
      </c>
      <c r="C21" s="4" t="s">
        <v>42</v>
      </c>
      <c r="D21" s="102"/>
      <c r="E21" s="263"/>
      <c r="F21" s="7">
        <f>F20+6</f>
        <v>118</v>
      </c>
      <c r="G21" s="166">
        <f t="shared" si="1"/>
        <v>46092</v>
      </c>
      <c r="H21" s="7"/>
      <c r="I21" s="166"/>
      <c r="J21" s="379">
        <v>46091</v>
      </c>
      <c r="K21" s="6">
        <v>1</v>
      </c>
      <c r="L21" s="347"/>
      <c r="M21" s="261"/>
    </row>
    <row r="22" spans="1:13" ht="31.5" x14ac:dyDescent="0.25">
      <c r="A22" s="62"/>
      <c r="B22" s="43">
        <v>17</v>
      </c>
      <c r="C22" s="4" t="s">
        <v>120</v>
      </c>
      <c r="D22" s="102"/>
      <c r="E22" s="176"/>
      <c r="F22" s="7">
        <v>118</v>
      </c>
      <c r="G22" s="168">
        <f t="shared" si="1"/>
        <v>46092</v>
      </c>
      <c r="H22" s="7"/>
      <c r="I22" s="166"/>
      <c r="J22" s="380">
        <v>46092</v>
      </c>
      <c r="K22" s="341">
        <v>1</v>
      </c>
      <c r="L22" s="354"/>
      <c r="M22" s="261"/>
    </row>
    <row r="23" spans="1:13" ht="15.75" x14ac:dyDescent="0.25">
      <c r="A23" s="356"/>
      <c r="B23" s="357"/>
      <c r="C23" s="193" t="s">
        <v>44</v>
      </c>
      <c r="D23" s="194"/>
      <c r="E23" s="195"/>
      <c r="F23" s="196"/>
      <c r="G23" s="197"/>
      <c r="H23" s="7"/>
      <c r="I23" s="166"/>
      <c r="J23" s="345"/>
      <c r="K23" s="18"/>
      <c r="L23" s="355"/>
      <c r="M23" s="261"/>
    </row>
    <row r="24" spans="1:13" ht="15.75" x14ac:dyDescent="0.25">
      <c r="A24" s="62"/>
      <c r="B24" s="12">
        <v>18</v>
      </c>
      <c r="C24" s="4" t="s">
        <v>117</v>
      </c>
      <c r="D24" s="102"/>
      <c r="E24" s="176"/>
      <c r="F24" s="7">
        <f>F22+7+7</f>
        <v>132</v>
      </c>
      <c r="G24" s="168">
        <f t="shared" ref="G24:G33" si="2">F24+G$7+16</f>
        <v>46106</v>
      </c>
      <c r="H24" s="7"/>
      <c r="I24" s="166"/>
      <c r="J24" s="343">
        <v>46106</v>
      </c>
      <c r="K24" s="6">
        <v>1</v>
      </c>
      <c r="L24" s="351"/>
      <c r="M24" s="261"/>
    </row>
    <row r="25" spans="1:13" ht="31.5" x14ac:dyDescent="0.25">
      <c r="A25" s="62"/>
      <c r="B25" s="12">
        <v>19</v>
      </c>
      <c r="C25" s="110" t="s">
        <v>114</v>
      </c>
      <c r="D25" s="103"/>
      <c r="E25" s="176"/>
      <c r="F25" s="32">
        <f>F21+5+11</f>
        <v>134</v>
      </c>
      <c r="G25" s="166">
        <f t="shared" si="2"/>
        <v>46108</v>
      </c>
      <c r="H25" s="32" t="e">
        <f>#REF!+7</f>
        <v>#REF!</v>
      </c>
      <c r="I25" s="166" t="e">
        <f>H25+G$7+16</f>
        <v>#REF!</v>
      </c>
      <c r="J25" s="344">
        <v>46108</v>
      </c>
      <c r="K25" s="44">
        <v>1</v>
      </c>
      <c r="L25" s="352"/>
      <c r="M25" s="261"/>
    </row>
    <row r="26" spans="1:13" ht="32.25" hidden="1" thickBot="1" x14ac:dyDescent="0.3">
      <c r="A26" s="318"/>
      <c r="B26" s="319">
        <v>23</v>
      </c>
      <c r="C26" s="277" t="s">
        <v>113</v>
      </c>
      <c r="D26" s="103"/>
      <c r="E26" s="176"/>
      <c r="F26" s="32">
        <f>F25+5</f>
        <v>139</v>
      </c>
      <c r="G26" s="166">
        <f t="shared" si="2"/>
        <v>46113</v>
      </c>
      <c r="H26" s="32"/>
      <c r="I26" s="166"/>
      <c r="J26" s="344"/>
      <c r="K26" s="28"/>
      <c r="L26" s="353"/>
      <c r="M26" s="261"/>
    </row>
    <row r="27" spans="1:13" ht="15.75" hidden="1" x14ac:dyDescent="0.25">
      <c r="A27" s="318" t="s">
        <v>45</v>
      </c>
      <c r="B27" s="325">
        <v>24</v>
      </c>
      <c r="C27" s="4" t="s">
        <v>46</v>
      </c>
      <c r="D27" s="102"/>
      <c r="E27" s="177"/>
      <c r="F27" s="8">
        <v>140</v>
      </c>
      <c r="G27" s="166">
        <f t="shared" si="2"/>
        <v>46114</v>
      </c>
      <c r="H27" s="32"/>
      <c r="I27" s="166"/>
      <c r="J27" s="345"/>
      <c r="K27" s="23"/>
      <c r="L27" s="350"/>
      <c r="M27" s="261"/>
    </row>
    <row r="28" spans="1:13" ht="15.75" x14ac:dyDescent="0.25">
      <c r="A28" s="62"/>
      <c r="B28" s="12">
        <v>20</v>
      </c>
      <c r="C28" s="4" t="s">
        <v>124</v>
      </c>
      <c r="D28" s="102"/>
      <c r="E28" s="176"/>
      <c r="F28" s="7">
        <f>F24+14</f>
        <v>146</v>
      </c>
      <c r="G28" s="168">
        <f t="shared" si="2"/>
        <v>46120</v>
      </c>
      <c r="H28" s="7"/>
      <c r="I28" s="166"/>
      <c r="J28" s="343">
        <v>46120</v>
      </c>
      <c r="K28" s="6">
        <v>1</v>
      </c>
      <c r="L28" s="351"/>
      <c r="M28" s="261"/>
    </row>
    <row r="29" spans="1:13" ht="15.75" x14ac:dyDescent="0.25">
      <c r="A29" s="59"/>
      <c r="B29" s="30">
        <v>21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 t="shared" si="2"/>
        <v>46122</v>
      </c>
      <c r="H29" s="7"/>
      <c r="I29" s="166"/>
      <c r="J29" s="343">
        <v>46121</v>
      </c>
      <c r="K29" s="6">
        <v>1</v>
      </c>
      <c r="L29" s="351"/>
      <c r="M29" s="261"/>
    </row>
    <row r="30" spans="1:13" ht="31.5" x14ac:dyDescent="0.25">
      <c r="A30" s="59"/>
      <c r="B30" s="30">
        <v>22</v>
      </c>
      <c r="C30" s="31" t="s">
        <v>116</v>
      </c>
      <c r="D30" s="103"/>
      <c r="E30" s="176"/>
      <c r="F30" s="33">
        <f>F28+7</f>
        <v>153</v>
      </c>
      <c r="G30" s="168">
        <f t="shared" si="2"/>
        <v>46127</v>
      </c>
      <c r="H30" s="7"/>
      <c r="I30" s="166"/>
      <c r="J30" s="345"/>
      <c r="K30" s="341"/>
      <c r="L30" s="354"/>
      <c r="M30" s="261"/>
    </row>
    <row r="31" spans="1:13" ht="15.75" x14ac:dyDescent="0.25">
      <c r="A31" s="90"/>
      <c r="B31" s="12">
        <v>23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 t="shared" si="2"/>
        <v>46129</v>
      </c>
      <c r="H31" s="63" t="e">
        <f>#REF!+7</f>
        <v>#REF!</v>
      </c>
      <c r="I31" s="166" t="e">
        <f t="shared" ref="I31:I33" si="3">H31+G$7+16</f>
        <v>#REF!</v>
      </c>
      <c r="J31" s="343"/>
      <c r="K31" s="6"/>
      <c r="L31" s="351"/>
    </row>
    <row r="32" spans="1:13" ht="31.5" x14ac:dyDescent="0.25">
      <c r="A32" s="62"/>
      <c r="B32" s="30">
        <v>24</v>
      </c>
      <c r="C32" s="31" t="s">
        <v>119</v>
      </c>
      <c r="D32" s="103"/>
      <c r="E32" s="176"/>
      <c r="F32" s="33">
        <f>F30+7</f>
        <v>160</v>
      </c>
      <c r="G32" s="168">
        <f t="shared" si="2"/>
        <v>46134</v>
      </c>
      <c r="H32" s="63"/>
      <c r="I32" s="173"/>
      <c r="J32" s="344"/>
      <c r="K32" s="6"/>
      <c r="L32" s="351"/>
    </row>
    <row r="33" spans="1:12" ht="32.25" thickBot="1" x14ac:dyDescent="0.3">
      <c r="A33" s="89"/>
      <c r="B33" s="27">
        <v>25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 t="shared" si="2"/>
        <v>46136</v>
      </c>
      <c r="H33" s="144" t="e">
        <f>H31+7</f>
        <v>#REF!</v>
      </c>
      <c r="I33" s="173" t="e">
        <f t="shared" si="3"/>
        <v>#REF!</v>
      </c>
      <c r="J33" s="336"/>
      <c r="K33" s="44"/>
      <c r="L33" s="352"/>
    </row>
    <row r="34" spans="1:12" ht="15.75" x14ac:dyDescent="0.25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382"/>
      <c r="K34" s="6"/>
      <c r="L34" s="351"/>
    </row>
    <row r="35" spans="1:12" ht="15.75" x14ac:dyDescent="0.25">
      <c r="A35" s="62"/>
      <c r="B35" s="30">
        <v>26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G44" si="4">F35+G$7+16</f>
        <v>46141</v>
      </c>
      <c r="H35" s="32">
        <f>F35</f>
        <v>167</v>
      </c>
      <c r="I35" s="166">
        <f>H35+G$7+16</f>
        <v>46141</v>
      </c>
      <c r="J35" s="345"/>
      <c r="K35" s="18"/>
      <c r="L35" s="355"/>
    </row>
    <row r="36" spans="1:12" ht="15.75" x14ac:dyDescent="0.25">
      <c r="A36" s="62"/>
      <c r="B36" s="12">
        <v>27</v>
      </c>
      <c r="C36" s="4" t="s">
        <v>52</v>
      </c>
      <c r="D36" s="102"/>
      <c r="E36" s="177"/>
      <c r="F36" s="32">
        <f>F77</f>
        <v>173</v>
      </c>
      <c r="G36" s="166">
        <f t="shared" si="4"/>
        <v>46147</v>
      </c>
      <c r="H36" s="32">
        <f>F36</f>
        <v>173</v>
      </c>
      <c r="I36" s="166">
        <f>H36+G$7+16</f>
        <v>46147</v>
      </c>
      <c r="J36" s="343"/>
      <c r="K36" s="6"/>
      <c r="L36" s="351"/>
    </row>
    <row r="37" spans="1:12" ht="15.75" x14ac:dyDescent="0.25">
      <c r="A37" s="62"/>
      <c r="B37" s="30">
        <v>28</v>
      </c>
      <c r="C37" s="31" t="s">
        <v>53</v>
      </c>
      <c r="D37" s="103"/>
      <c r="E37" s="176"/>
      <c r="F37" s="32">
        <f>F78</f>
        <v>173</v>
      </c>
      <c r="G37" s="168">
        <f t="shared" si="4"/>
        <v>46147</v>
      </c>
      <c r="H37" s="32">
        <f>F37</f>
        <v>173</v>
      </c>
      <c r="I37" s="166">
        <f>H37+G$7+16</f>
        <v>46147</v>
      </c>
      <c r="J37" s="343"/>
      <c r="K37" s="6"/>
      <c r="L37" s="351"/>
    </row>
    <row r="38" spans="1:12" ht="15.75" x14ac:dyDescent="0.25">
      <c r="A38" s="62"/>
      <c r="B38" s="12">
        <v>29</v>
      </c>
      <c r="C38" s="4" t="s">
        <v>121</v>
      </c>
      <c r="D38" s="103"/>
      <c r="E38" s="176"/>
      <c r="F38" s="32">
        <v>174</v>
      </c>
      <c r="G38" s="168">
        <f t="shared" si="4"/>
        <v>46148</v>
      </c>
      <c r="H38" s="168">
        <f t="shared" ref="H38" si="5">G38+H$7+16</f>
        <v>46164</v>
      </c>
      <c r="I38" s="168">
        <f t="shared" ref="I38" si="6">H38+I$7+16</f>
        <v>46180</v>
      </c>
      <c r="J38" s="345"/>
      <c r="K38" s="6"/>
      <c r="L38" s="351"/>
    </row>
    <row r="39" spans="1:12" ht="15.75" x14ac:dyDescent="0.25">
      <c r="A39" s="62"/>
      <c r="B39" s="30">
        <v>30</v>
      </c>
      <c r="C39" s="31" t="s">
        <v>122</v>
      </c>
      <c r="D39" s="103"/>
      <c r="E39" s="176"/>
      <c r="F39" s="32">
        <f>F38+2</f>
        <v>176</v>
      </c>
      <c r="G39" s="168">
        <f t="shared" si="4"/>
        <v>46150</v>
      </c>
      <c r="H39" s="32"/>
      <c r="I39" s="166"/>
      <c r="J39" s="343"/>
      <c r="K39" s="6"/>
      <c r="L39" s="351"/>
    </row>
    <row r="40" spans="1:12" ht="15.75" x14ac:dyDescent="0.25">
      <c r="A40" s="62"/>
      <c r="B40" s="12">
        <v>31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4"/>
        <v>46168</v>
      </c>
      <c r="H40" s="32">
        <f t="shared" ref="H40:H48" si="7">F40</f>
        <v>194</v>
      </c>
      <c r="I40" s="166">
        <f t="shared" ref="I40:I48" si="8">H40+G$7+16</f>
        <v>46168</v>
      </c>
      <c r="J40" s="343"/>
      <c r="K40" s="6"/>
      <c r="L40" s="351"/>
    </row>
    <row r="41" spans="1:12" ht="15.75" x14ac:dyDescent="0.25">
      <c r="A41" s="62"/>
      <c r="B41" s="30">
        <v>32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4"/>
        <v>46178</v>
      </c>
      <c r="H41" s="32">
        <f t="shared" si="7"/>
        <v>204</v>
      </c>
      <c r="I41" s="166">
        <f t="shared" si="8"/>
        <v>46178</v>
      </c>
      <c r="J41" s="343"/>
      <c r="K41" s="6"/>
      <c r="L41" s="351"/>
    </row>
    <row r="42" spans="1:12" ht="31.5" x14ac:dyDescent="0.25">
      <c r="A42" s="59"/>
      <c r="B42" s="12">
        <v>33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4"/>
        <v>46188</v>
      </c>
      <c r="H42" s="8">
        <f t="shared" si="7"/>
        <v>214</v>
      </c>
      <c r="I42" s="166">
        <f t="shared" si="8"/>
        <v>46188</v>
      </c>
      <c r="J42" s="379"/>
      <c r="K42" s="6"/>
      <c r="L42" s="351"/>
    </row>
    <row r="43" spans="1:12" ht="15.75" x14ac:dyDescent="0.25">
      <c r="A43" s="59"/>
      <c r="B43" s="30">
        <v>34</v>
      </c>
      <c r="C43" s="31" t="s">
        <v>61</v>
      </c>
      <c r="D43" s="102"/>
      <c r="E43" s="177"/>
      <c r="F43" s="8">
        <f>F42+4</f>
        <v>218</v>
      </c>
      <c r="G43" s="166">
        <f t="shared" si="4"/>
        <v>46192</v>
      </c>
      <c r="H43" s="8">
        <f t="shared" si="7"/>
        <v>218</v>
      </c>
      <c r="I43" s="166">
        <f t="shared" si="8"/>
        <v>46192</v>
      </c>
      <c r="J43" s="379"/>
      <c r="K43" s="203"/>
      <c r="L43" s="337"/>
    </row>
    <row r="44" spans="1:12" ht="15.75" x14ac:dyDescent="0.25">
      <c r="A44" s="59"/>
      <c r="B44" s="12">
        <v>35</v>
      </c>
      <c r="C44" s="4" t="s">
        <v>62</v>
      </c>
      <c r="D44" s="102"/>
      <c r="E44" s="177"/>
      <c r="F44" s="8">
        <f>F43+7</f>
        <v>225</v>
      </c>
      <c r="G44" s="166">
        <f t="shared" si="4"/>
        <v>46199</v>
      </c>
      <c r="H44" s="8">
        <f t="shared" si="7"/>
        <v>225</v>
      </c>
      <c r="I44" s="166">
        <f t="shared" si="8"/>
        <v>46199</v>
      </c>
      <c r="J44" s="379"/>
      <c r="K44" s="203"/>
      <c r="L44" s="337"/>
    </row>
    <row r="45" spans="1:12" ht="15.75" x14ac:dyDescent="0.25">
      <c r="A45" s="59"/>
      <c r="B45" s="30">
        <v>36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7"/>
        <v>230</v>
      </c>
      <c r="I45" s="166">
        <f t="shared" si="8"/>
        <v>46204</v>
      </c>
      <c r="J45" s="379"/>
      <c r="K45" s="203"/>
      <c r="L45" s="337"/>
    </row>
    <row r="46" spans="1:12" ht="15.75" x14ac:dyDescent="0.25">
      <c r="A46" s="59"/>
      <c r="B46" s="12">
        <v>37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7"/>
        <v>250</v>
      </c>
      <c r="I46" s="166">
        <f t="shared" si="8"/>
        <v>46224</v>
      </c>
      <c r="J46" s="379"/>
      <c r="K46" s="203"/>
      <c r="L46" s="337"/>
    </row>
    <row r="47" spans="1:12" ht="15.75" x14ac:dyDescent="0.25">
      <c r="A47" s="59"/>
      <c r="B47" s="12">
        <v>38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7"/>
        <v>265</v>
      </c>
      <c r="I47" s="166">
        <f t="shared" si="8"/>
        <v>46239</v>
      </c>
      <c r="J47" s="379"/>
      <c r="K47" s="203"/>
      <c r="L47" s="337"/>
    </row>
    <row r="48" spans="1:12" ht="16.5" thickBot="1" x14ac:dyDescent="0.3">
      <c r="A48" s="89"/>
      <c r="B48" s="27">
        <v>39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7"/>
        <v>355</v>
      </c>
      <c r="I48" s="173">
        <f t="shared" si="8"/>
        <v>46329</v>
      </c>
      <c r="J48" s="336"/>
      <c r="K48" s="215"/>
      <c r="L48" s="338"/>
    </row>
    <row r="49" spans="1:12" ht="15.75" x14ac:dyDescent="0.25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336"/>
      <c r="K49" s="203"/>
      <c r="L49" s="337"/>
    </row>
    <row r="50" spans="1:12" ht="15.75" x14ac:dyDescent="0.25">
      <c r="A50" s="59"/>
      <c r="B50" s="12">
        <v>40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 t="shared" ref="H50:H59" si="10">F50</f>
        <v>167</v>
      </c>
      <c r="I50" s="166">
        <f t="shared" ref="I50:I59" si="11">H50+G$7+16</f>
        <v>46141</v>
      </c>
      <c r="J50" s="379"/>
      <c r="K50" s="203"/>
      <c r="L50" s="337"/>
    </row>
    <row r="51" spans="1:12" ht="15.75" x14ac:dyDescent="0.25">
      <c r="A51" s="59"/>
      <c r="B51" s="12">
        <v>41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si="10"/>
        <v>173</v>
      </c>
      <c r="I51" s="166">
        <f t="shared" si="11"/>
        <v>46147</v>
      </c>
      <c r="J51" s="379"/>
      <c r="K51" s="203"/>
      <c r="L51" s="337"/>
    </row>
    <row r="52" spans="1:12" ht="15.75" x14ac:dyDescent="0.25">
      <c r="A52" s="59"/>
      <c r="B52" s="12">
        <v>42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0"/>
        <v>173</v>
      </c>
      <c r="I52" s="166">
        <f t="shared" si="11"/>
        <v>46147</v>
      </c>
      <c r="J52" s="379"/>
      <c r="K52" s="203"/>
      <c r="L52" s="337"/>
    </row>
    <row r="53" spans="1:12" ht="15.75" x14ac:dyDescent="0.25">
      <c r="A53" s="62"/>
      <c r="B53" s="12">
        <v>43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0"/>
        <v>193</v>
      </c>
      <c r="I53" s="166">
        <f t="shared" si="11"/>
        <v>46167</v>
      </c>
      <c r="J53" s="379"/>
      <c r="K53" s="203"/>
      <c r="L53" s="337"/>
    </row>
    <row r="54" spans="1:12" ht="15.75" x14ac:dyDescent="0.25">
      <c r="A54" s="59"/>
      <c r="B54" s="12">
        <v>44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0"/>
        <v>217</v>
      </c>
      <c r="I54" s="166">
        <f t="shared" si="11"/>
        <v>46191</v>
      </c>
      <c r="J54" s="379"/>
      <c r="K54" s="203"/>
      <c r="L54" s="337"/>
    </row>
    <row r="55" spans="1:12" ht="15.75" x14ac:dyDescent="0.25">
      <c r="A55" s="59"/>
      <c r="B55" s="12">
        <v>45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0"/>
        <v>224</v>
      </c>
      <c r="I55" s="166">
        <f t="shared" si="11"/>
        <v>46198</v>
      </c>
      <c r="J55" s="379"/>
      <c r="K55" s="203"/>
      <c r="L55" s="337"/>
    </row>
    <row r="56" spans="1:12" ht="15.75" x14ac:dyDescent="0.25">
      <c r="A56" s="62"/>
      <c r="B56" s="12">
        <v>46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0"/>
        <v>230</v>
      </c>
      <c r="I56" s="166">
        <f t="shared" si="11"/>
        <v>46204</v>
      </c>
      <c r="J56" s="379"/>
      <c r="K56" s="203"/>
      <c r="L56" s="337"/>
    </row>
    <row r="57" spans="1:12" ht="15.75" x14ac:dyDescent="0.25">
      <c r="A57" s="62"/>
      <c r="B57" s="12">
        <v>47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0"/>
        <v>250</v>
      </c>
      <c r="I57" s="166">
        <f t="shared" si="11"/>
        <v>46224</v>
      </c>
      <c r="J57" s="379"/>
      <c r="K57" s="203"/>
      <c r="L57" s="337"/>
    </row>
    <row r="58" spans="1:12" ht="15.75" x14ac:dyDescent="0.25">
      <c r="A58" s="76"/>
      <c r="B58" s="12">
        <v>48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0"/>
        <v>265</v>
      </c>
      <c r="I58" s="166">
        <f t="shared" si="11"/>
        <v>46239</v>
      </c>
      <c r="J58" s="379"/>
      <c r="K58" s="203"/>
      <c r="L58" s="337"/>
    </row>
    <row r="59" spans="1:12" ht="16.5" thickBot="1" x14ac:dyDescent="0.3">
      <c r="A59" s="89"/>
      <c r="B59" s="27">
        <v>49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 t="shared" si="10"/>
        <v>355</v>
      </c>
      <c r="I59" s="169">
        <f t="shared" si="11"/>
        <v>46329</v>
      </c>
      <c r="J59" s="336"/>
      <c r="K59" s="215"/>
      <c r="L59" s="338"/>
    </row>
    <row r="60" spans="1:12" ht="15.75" x14ac:dyDescent="0.25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382"/>
      <c r="K60" s="376"/>
      <c r="L60" s="337"/>
    </row>
    <row r="61" spans="1:12" ht="15.75" x14ac:dyDescent="0.25">
      <c r="A61" s="62"/>
      <c r="B61" s="12">
        <v>50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70" si="12">F61+G$7+16</f>
        <v>46141</v>
      </c>
      <c r="H61" s="32">
        <f>F61</f>
        <v>167</v>
      </c>
      <c r="I61" s="166">
        <f>H61+G$7+16</f>
        <v>46141</v>
      </c>
      <c r="J61" s="379"/>
      <c r="K61" s="203"/>
      <c r="L61" s="337"/>
    </row>
    <row r="62" spans="1:12" ht="15.75" x14ac:dyDescent="0.25">
      <c r="A62" s="62"/>
      <c r="B62" s="12">
        <v>51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>F62</f>
        <v>173</v>
      </c>
      <c r="I62" s="166">
        <f t="shared" ref="I62:I74" si="13">H62+G$7+16</f>
        <v>46147</v>
      </c>
      <c r="J62" s="379"/>
      <c r="K62" s="203"/>
      <c r="L62" s="337"/>
    </row>
    <row r="63" spans="1:12" ht="15.75" x14ac:dyDescent="0.25">
      <c r="A63" s="62"/>
      <c r="B63" s="12">
        <v>52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>F63</f>
        <v>173</v>
      </c>
      <c r="I63" s="166">
        <f t="shared" si="13"/>
        <v>46147</v>
      </c>
      <c r="J63" s="379"/>
      <c r="K63" s="203"/>
      <c r="L63" s="337"/>
    </row>
    <row r="64" spans="1:12" ht="15.75" x14ac:dyDescent="0.25">
      <c r="A64" s="62"/>
      <c r="B64" s="12">
        <v>53</v>
      </c>
      <c r="C64" s="4" t="s">
        <v>121</v>
      </c>
      <c r="D64" s="103"/>
      <c r="E64" s="176"/>
      <c r="F64" s="32">
        <v>174</v>
      </c>
      <c r="G64" s="168">
        <f t="shared" si="12"/>
        <v>46148</v>
      </c>
      <c r="H64" s="32"/>
      <c r="I64" s="166"/>
      <c r="J64" s="379"/>
      <c r="K64" s="203"/>
      <c r="L64" s="337"/>
    </row>
    <row r="65" spans="1:12" ht="15.75" x14ac:dyDescent="0.25">
      <c r="A65" s="62"/>
      <c r="B65" s="12">
        <v>54</v>
      </c>
      <c r="C65" s="31" t="s">
        <v>122</v>
      </c>
      <c r="D65" s="103"/>
      <c r="E65" s="176"/>
      <c r="F65" s="32">
        <f>F64+2</f>
        <v>176</v>
      </c>
      <c r="G65" s="168">
        <f t="shared" si="12"/>
        <v>46150</v>
      </c>
      <c r="H65" s="32"/>
      <c r="I65" s="166"/>
      <c r="J65" s="379"/>
      <c r="K65" s="203"/>
      <c r="L65" s="337"/>
    </row>
    <row r="66" spans="1:12" ht="15.75" x14ac:dyDescent="0.25">
      <c r="A66" s="59"/>
      <c r="B66" s="12">
        <v>55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ref="H66:H74" si="14">F66</f>
        <v>189</v>
      </c>
      <c r="I66" s="166">
        <f t="shared" si="13"/>
        <v>46163</v>
      </c>
      <c r="J66" s="379"/>
      <c r="K66" s="203"/>
      <c r="L66" s="337"/>
    </row>
    <row r="67" spans="1:12" ht="15.75" x14ac:dyDescent="0.25">
      <c r="A67" s="59"/>
      <c r="B67" s="12">
        <v>56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4"/>
        <v>196</v>
      </c>
      <c r="I67" s="166">
        <f t="shared" si="13"/>
        <v>46170</v>
      </c>
      <c r="J67" s="379"/>
      <c r="K67" s="203"/>
      <c r="L67" s="337"/>
    </row>
    <row r="68" spans="1:12" ht="31.5" x14ac:dyDescent="0.25">
      <c r="A68" s="59"/>
      <c r="B68" s="12">
        <v>57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4"/>
        <v>207</v>
      </c>
      <c r="I68" s="166">
        <f t="shared" si="13"/>
        <v>46181</v>
      </c>
      <c r="J68" s="379"/>
      <c r="K68" s="203"/>
      <c r="L68" s="337"/>
    </row>
    <row r="69" spans="1:12" ht="15.75" x14ac:dyDescent="0.25">
      <c r="A69" s="62"/>
      <c r="B69" s="12">
        <v>58</v>
      </c>
      <c r="C69" s="4" t="s">
        <v>69</v>
      </c>
      <c r="D69" s="102"/>
      <c r="E69" s="177"/>
      <c r="F69" s="8">
        <f>F68+14</f>
        <v>221</v>
      </c>
      <c r="G69" s="166">
        <f t="shared" si="12"/>
        <v>46195</v>
      </c>
      <c r="H69" s="32">
        <f t="shared" si="14"/>
        <v>221</v>
      </c>
      <c r="I69" s="166">
        <f t="shared" si="13"/>
        <v>46195</v>
      </c>
      <c r="J69" s="379"/>
      <c r="K69" s="203"/>
      <c r="L69" s="337"/>
    </row>
    <row r="70" spans="1:12" ht="15.75" x14ac:dyDescent="0.25">
      <c r="A70" s="59"/>
      <c r="B70" s="12">
        <v>59</v>
      </c>
      <c r="C70" s="4" t="s">
        <v>62</v>
      </c>
      <c r="D70" s="102"/>
      <c r="E70" s="177"/>
      <c r="F70" s="8">
        <f>F69+7</f>
        <v>228</v>
      </c>
      <c r="G70" s="166">
        <f t="shared" si="12"/>
        <v>46202</v>
      </c>
      <c r="H70" s="32">
        <f t="shared" si="14"/>
        <v>228</v>
      </c>
      <c r="I70" s="166">
        <f t="shared" si="13"/>
        <v>46202</v>
      </c>
      <c r="J70" s="379"/>
      <c r="K70" s="203"/>
      <c r="L70" s="337"/>
    </row>
    <row r="71" spans="1:12" ht="15.75" x14ac:dyDescent="0.25">
      <c r="A71" s="59"/>
      <c r="B71" s="12">
        <v>60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4"/>
        <v>230</v>
      </c>
      <c r="I71" s="166">
        <f t="shared" si="13"/>
        <v>46204</v>
      </c>
      <c r="J71" s="379"/>
      <c r="K71" s="203"/>
      <c r="L71" s="337"/>
    </row>
    <row r="72" spans="1:12" ht="15.75" x14ac:dyDescent="0.25">
      <c r="A72" s="59"/>
      <c r="B72" s="12">
        <v>61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4"/>
        <v>250</v>
      </c>
      <c r="I72" s="166">
        <f t="shared" si="13"/>
        <v>46224</v>
      </c>
      <c r="J72" s="379"/>
      <c r="K72" s="203"/>
      <c r="L72" s="337"/>
    </row>
    <row r="73" spans="1:12" ht="15.75" x14ac:dyDescent="0.25">
      <c r="A73" s="62"/>
      <c r="B73" s="12">
        <v>62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4"/>
        <v>265</v>
      </c>
      <c r="I73" s="166">
        <f t="shared" si="13"/>
        <v>46239</v>
      </c>
      <c r="J73" s="379"/>
      <c r="K73" s="203"/>
      <c r="L73" s="337"/>
    </row>
    <row r="74" spans="1:12" ht="16.5" thickBot="1" x14ac:dyDescent="0.3">
      <c r="A74" s="89"/>
      <c r="B74" s="27">
        <v>63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4"/>
        <v>355</v>
      </c>
      <c r="I74" s="166">
        <f t="shared" si="13"/>
        <v>46329</v>
      </c>
      <c r="J74" s="383"/>
      <c r="K74" s="215"/>
      <c r="L74" s="338"/>
    </row>
    <row r="75" spans="1:12" ht="18" x14ac:dyDescent="0.25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384"/>
      <c r="K75" s="375"/>
      <c r="L75" s="339"/>
    </row>
    <row r="76" spans="1:12" ht="15.75" x14ac:dyDescent="0.25">
      <c r="A76" s="62"/>
      <c r="B76" s="12">
        <v>64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379"/>
      <c r="K76" s="203"/>
      <c r="L76" s="337"/>
    </row>
    <row r="77" spans="1:12" ht="15.75" x14ac:dyDescent="0.25">
      <c r="A77" s="62"/>
      <c r="B77" s="12">
        <v>65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379"/>
      <c r="K77" s="203"/>
      <c r="L77" s="337"/>
    </row>
    <row r="78" spans="1:12" ht="15.75" x14ac:dyDescent="0.25">
      <c r="A78" s="62"/>
      <c r="B78" s="12">
        <v>66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379"/>
      <c r="K78" s="203"/>
      <c r="L78" s="337"/>
    </row>
    <row r="79" spans="1:12" ht="15.75" x14ac:dyDescent="0.25">
      <c r="A79" s="62"/>
      <c r="B79" s="12">
        <v>67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379"/>
      <c r="K79" s="203"/>
      <c r="L79" s="337"/>
    </row>
    <row r="80" spans="1:12" ht="15.75" x14ac:dyDescent="0.25">
      <c r="A80" s="62"/>
      <c r="B80" s="12">
        <v>68</v>
      </c>
      <c r="C80" s="31" t="s">
        <v>122</v>
      </c>
      <c r="D80" s="103"/>
      <c r="E80" s="176"/>
      <c r="F80" s="32">
        <f>F79+2</f>
        <v>176</v>
      </c>
      <c r="G80" s="168">
        <f t="shared" si="15"/>
        <v>46150</v>
      </c>
      <c r="H80" s="32"/>
      <c r="I80" s="166"/>
      <c r="J80" s="379"/>
      <c r="K80" s="203"/>
      <c r="L80" s="337"/>
    </row>
    <row r="81" spans="1:12" ht="15.75" x14ac:dyDescent="0.25">
      <c r="A81" s="62"/>
      <c r="B81" s="12">
        <v>69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379"/>
      <c r="K81" s="203"/>
      <c r="L81" s="337"/>
    </row>
    <row r="82" spans="1:12" ht="15.75" x14ac:dyDescent="0.25">
      <c r="A82" s="59"/>
      <c r="B82" s="12">
        <v>70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379"/>
      <c r="K82" s="203"/>
      <c r="L82" s="337"/>
    </row>
    <row r="83" spans="1:12" ht="16.5" thickBot="1" x14ac:dyDescent="0.3">
      <c r="A83" s="89"/>
      <c r="B83" s="27">
        <v>71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381"/>
      <c r="K83" s="219"/>
      <c r="L83" s="340"/>
    </row>
    <row r="85" spans="1:12" ht="15.75" x14ac:dyDescent="0.25">
      <c r="A85" s="106" t="s">
        <v>76</v>
      </c>
      <c r="B85" s="2"/>
      <c r="C85" s="2"/>
      <c r="D85" s="10"/>
      <c r="E85" s="10"/>
      <c r="F85" s="10"/>
      <c r="G85" s="50"/>
    </row>
    <row r="86" spans="1:12" ht="15.75" x14ac:dyDescent="0.25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pageSetup orientation="portrait" r:id="rId1"/>
  <ignoredErrors>
    <ignoredError sqref="G71 G56 G45 G33" formula="1"/>
  </ignoredError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5BF4F-B7F1-4CD3-A42D-4FEF569FB032}">
  <dimension ref="A1:M86"/>
  <sheetViews>
    <sheetView zoomScale="110" zoomScaleNormal="110" workbookViewId="0">
      <selection activeCell="D17" sqref="D17"/>
    </sheetView>
  </sheetViews>
  <sheetFormatPr defaultRowHeight="15.75" x14ac:dyDescent="0.25"/>
  <cols>
    <col min="1" max="1" width="39.28515625" customWidth="1"/>
    <col min="2" max="2" width="9" customWidth="1"/>
    <col min="3" max="3" width="63.85546875" customWidth="1"/>
    <col min="4" max="4" width="13.5703125" customWidth="1"/>
    <col min="5" max="5" width="34.7109375" customWidth="1"/>
    <col min="6" max="6" width="15.5703125" customWidth="1"/>
    <col min="7" max="7" width="34.42578125" customWidth="1"/>
    <col min="8" max="8" width="14.5703125" hidden="1" customWidth="1"/>
    <col min="9" max="9" width="33" hidden="1" customWidth="1"/>
    <col min="10" max="10" width="92.140625" style="291" customWidth="1"/>
    <col min="11" max="11" width="44.28515625" customWidth="1"/>
    <col min="12" max="12" width="24.28515625" bestFit="1" customWidth="1"/>
    <col min="13" max="13" width="34.7109375" customWidth="1"/>
    <col min="14" max="14" width="20.28515625" bestFit="1" customWidth="1"/>
  </cols>
  <sheetData>
    <row r="1" spans="1:11" ht="18.75" x14ac:dyDescent="0.25">
      <c r="A1" s="13" t="s">
        <v>0</v>
      </c>
      <c r="B1" s="14"/>
      <c r="C1" s="14"/>
      <c r="D1" s="14"/>
      <c r="E1" s="14"/>
      <c r="F1" s="15"/>
      <c r="G1" s="48"/>
    </row>
    <row r="2" spans="1:11" ht="18.75" x14ac:dyDescent="0.25">
      <c r="A2" s="40" t="s">
        <v>1</v>
      </c>
      <c r="B2" s="41"/>
      <c r="C2" s="41"/>
      <c r="D2" s="41"/>
      <c r="E2" s="41"/>
      <c r="F2" s="42"/>
      <c r="G2" s="48"/>
    </row>
    <row r="3" spans="1:11" ht="19.5" thickBot="1" x14ac:dyDescent="0.3">
      <c r="A3" s="52" t="s">
        <v>123</v>
      </c>
      <c r="B3" s="16"/>
      <c r="C3" s="16"/>
      <c r="D3" s="16"/>
      <c r="E3" s="16"/>
      <c r="F3" s="17"/>
      <c r="G3" s="49"/>
    </row>
    <row r="4" spans="1:11" ht="48" thickBot="1" x14ac:dyDescent="0.3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25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25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5" thickBot="1" x14ac:dyDescent="0.3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25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2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25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25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5" thickBot="1" x14ac:dyDescent="0.3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45</v>
      </c>
      <c r="G11" s="169">
        <f>F11+G$7</f>
        <v>46003</v>
      </c>
      <c r="H11" s="245">
        <v>24</v>
      </c>
      <c r="I11" s="256">
        <f t="shared" si="1"/>
        <v>45982</v>
      </c>
      <c r="J11" s="295"/>
      <c r="K11" s="290"/>
    </row>
    <row r="12" spans="1:11" ht="32.25" thickBot="1" x14ac:dyDescent="0.3">
      <c r="A12" s="90" t="s">
        <v>30</v>
      </c>
      <c r="B12" s="30">
        <v>12</v>
      </c>
      <c r="C12" s="31" t="s">
        <v>31</v>
      </c>
      <c r="D12" s="103"/>
      <c r="E12" s="95"/>
      <c r="F12" s="33">
        <v>52</v>
      </c>
      <c r="G12" s="168">
        <f t="shared" si="0"/>
        <v>46010</v>
      </c>
      <c r="H12" s="33">
        <v>31</v>
      </c>
      <c r="I12" s="257">
        <f>H12+G$7</f>
        <v>45989</v>
      </c>
      <c r="J12" s="295"/>
      <c r="K12" s="290"/>
    </row>
    <row r="13" spans="1:11" ht="32.25" thickBot="1" x14ac:dyDescent="0.3">
      <c r="A13" s="186"/>
      <c r="B13" s="187"/>
      <c r="C13" s="188" t="s">
        <v>35</v>
      </c>
      <c r="D13" s="189"/>
      <c r="E13" s="190"/>
      <c r="F13" s="191"/>
      <c r="G13" s="211"/>
      <c r="H13" s="239"/>
      <c r="I13" s="246"/>
      <c r="J13" s="295"/>
      <c r="K13" s="290"/>
    </row>
    <row r="14" spans="1:11" ht="16.5" thickBot="1" x14ac:dyDescent="0.3">
      <c r="A14" s="234"/>
      <c r="B14" s="192"/>
      <c r="C14" s="39" t="s">
        <v>32</v>
      </c>
      <c r="D14" s="98"/>
      <c r="E14" s="94"/>
      <c r="F14" s="36">
        <f>F12+5</f>
        <v>57</v>
      </c>
      <c r="G14" s="169">
        <f>F14+G$7+16</f>
        <v>46031</v>
      </c>
      <c r="H14" s="310"/>
      <c r="I14" s="311"/>
      <c r="J14" s="295"/>
      <c r="K14" s="290"/>
    </row>
    <row r="15" spans="1:11" ht="16.5" thickBot="1" x14ac:dyDescent="0.3">
      <c r="A15" s="234"/>
      <c r="B15" s="192"/>
      <c r="C15" s="308" t="s">
        <v>105</v>
      </c>
      <c r="D15" s="309">
        <v>70</v>
      </c>
      <c r="E15" s="178">
        <f>D15+G$7+16</f>
        <v>46044</v>
      </c>
      <c r="F15" s="122">
        <v>61</v>
      </c>
      <c r="G15" s="258">
        <f>F15+G$7+16</f>
        <v>46035</v>
      </c>
      <c r="H15" s="310"/>
      <c r="I15" s="311"/>
      <c r="J15" s="295"/>
      <c r="K15" s="290"/>
    </row>
    <row r="16" spans="1:11" ht="16.5" thickBot="1" x14ac:dyDescent="0.3">
      <c r="A16" s="90" t="s">
        <v>36</v>
      </c>
      <c r="B16" s="30">
        <v>15</v>
      </c>
      <c r="C16" s="38" t="s">
        <v>106</v>
      </c>
      <c r="D16" s="99">
        <v>90</v>
      </c>
      <c r="E16" s="176">
        <f>D16+G$7+16</f>
        <v>46064</v>
      </c>
      <c r="F16" s="33">
        <v>70</v>
      </c>
      <c r="G16" s="259">
        <f t="shared" ref="G16:G22" si="2">F16+G$7+16</f>
        <v>46044</v>
      </c>
      <c r="H16" s="33">
        <f>F16</f>
        <v>70</v>
      </c>
      <c r="I16" s="166">
        <f>H16+G$7+16</f>
        <v>46044</v>
      </c>
      <c r="J16" s="293" t="s">
        <v>126</v>
      </c>
      <c r="K16" s="290"/>
    </row>
    <row r="17" spans="1:13" ht="31.5" x14ac:dyDescent="0.25">
      <c r="A17" s="90"/>
      <c r="B17" s="30"/>
      <c r="C17" s="313" t="s">
        <v>34</v>
      </c>
      <c r="D17" s="314"/>
      <c r="E17" s="92"/>
      <c r="F17" s="315">
        <v>78</v>
      </c>
      <c r="G17" s="316">
        <f>F17+G$7+16</f>
        <v>46052</v>
      </c>
      <c r="H17" s="33"/>
      <c r="I17" s="166"/>
      <c r="J17" s="295"/>
      <c r="K17" s="290"/>
    </row>
    <row r="18" spans="1:13" x14ac:dyDescent="0.25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F16+29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5" x14ac:dyDescent="0.25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25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25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5" x14ac:dyDescent="0.25">
      <c r="A22" s="62"/>
      <c r="B22" s="12">
        <v>20</v>
      </c>
      <c r="C22" s="4" t="s">
        <v>120</v>
      </c>
      <c r="D22" s="102"/>
      <c r="E22" s="176"/>
      <c r="F22" s="7">
        <v>118</v>
      </c>
      <c r="G22" s="168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25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25">
      <c r="A24" s="62"/>
      <c r="B24" s="12">
        <v>21</v>
      </c>
      <c r="C24" s="4" t="s">
        <v>117</v>
      </c>
      <c r="D24" s="102"/>
      <c r="E24" s="176"/>
      <c r="F24" s="7">
        <f>F22+7+7</f>
        <v>132</v>
      </c>
      <c r="G24" s="168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5" x14ac:dyDescent="0.25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5" hidden="1" x14ac:dyDescent="0.25">
      <c r="A26" s="318"/>
      <c r="B26" s="319">
        <v>23</v>
      </c>
      <c r="C26" s="277" t="s">
        <v>113</v>
      </c>
      <c r="D26" s="103"/>
      <c r="E26" s="176"/>
      <c r="F26" s="32">
        <f>F25+5</f>
        <v>139</v>
      </c>
      <c r="G26" s="166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25">
      <c r="A27" s="318" t="s">
        <v>45</v>
      </c>
      <c r="B27" s="325">
        <v>24</v>
      </c>
      <c r="C27" s="4" t="s">
        <v>46</v>
      </c>
      <c r="D27" s="102"/>
      <c r="E27" s="177"/>
      <c r="F27" s="8">
        <v>140</v>
      </c>
      <c r="G27" s="166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25">
      <c r="A28" s="62"/>
      <c r="B28" s="12">
        <v>25</v>
      </c>
      <c r="C28" s="4" t="s">
        <v>124</v>
      </c>
      <c r="D28" s="102"/>
      <c r="E28" s="176"/>
      <c r="F28" s="7">
        <f>F24+14</f>
        <v>146</v>
      </c>
      <c r="G28" s="168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25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5" x14ac:dyDescent="0.25">
      <c r="A30" s="59"/>
      <c r="B30" s="30">
        <v>27</v>
      </c>
      <c r="C30" s="31" t="s">
        <v>116</v>
      </c>
      <c r="D30" s="103"/>
      <c r="E30" s="176"/>
      <c r="F30" s="33">
        <f>F28+7</f>
        <v>153</v>
      </c>
      <c r="G30" s="168">
        <f t="shared" si="3"/>
        <v>46127</v>
      </c>
      <c r="H30" s="7"/>
      <c r="I30" s="166"/>
      <c r="K30" s="290"/>
      <c r="L30" s="265"/>
      <c r="M30" s="261"/>
    </row>
    <row r="31" spans="1:13" x14ac:dyDescent="0.25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5" x14ac:dyDescent="0.25">
      <c r="A32" s="62"/>
      <c r="B32" s="30">
        <v>29</v>
      </c>
      <c r="C32" s="31" t="s">
        <v>119</v>
      </c>
      <c r="D32" s="103"/>
      <c r="E32" s="176"/>
      <c r="F32" s="33">
        <f>F30+7</f>
        <v>160</v>
      </c>
      <c r="G32" s="168">
        <f>F32+G$7+16</f>
        <v>46134</v>
      </c>
      <c r="H32" s="63"/>
      <c r="I32" s="173"/>
      <c r="J32" s="295"/>
      <c r="K32" s="290"/>
    </row>
    <row r="33" spans="1:11" ht="32.25" thickBot="1" x14ac:dyDescent="0.3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25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25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25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25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25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25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25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25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5" x14ac:dyDescent="0.25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25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25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25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25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25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5" thickBot="1" x14ac:dyDescent="0.3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25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25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25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25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25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25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25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25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25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25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5" thickBot="1" x14ac:dyDescent="0.3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25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25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25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25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25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25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25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25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5" x14ac:dyDescent="0.25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25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25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25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25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25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5" thickBot="1" x14ac:dyDescent="0.3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8" x14ac:dyDescent="0.25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25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25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25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25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25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25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25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5" thickBot="1" x14ac:dyDescent="0.3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25">
      <c r="A85" s="106" t="s">
        <v>76</v>
      </c>
      <c r="B85" s="2"/>
      <c r="C85" s="2"/>
      <c r="D85" s="10"/>
      <c r="E85" s="10"/>
      <c r="F85" s="10"/>
      <c r="G85" s="50"/>
    </row>
    <row r="86" spans="1:11" x14ac:dyDescent="0.25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B667F-D26A-473B-88D8-241B869EFA31}">
  <sheetPr>
    <tabColor rgb="FFFF0000"/>
  </sheetPr>
  <dimension ref="A1:M86"/>
  <sheetViews>
    <sheetView topLeftCell="A7" zoomScale="110" zoomScaleNormal="110" workbookViewId="0">
      <selection activeCell="C23" sqref="C23"/>
    </sheetView>
  </sheetViews>
  <sheetFormatPr defaultRowHeight="15.75" x14ac:dyDescent="0.25"/>
  <cols>
    <col min="1" max="1" width="39.28515625" customWidth="1"/>
    <col min="2" max="2" width="9" customWidth="1"/>
    <col min="3" max="3" width="63.85546875" customWidth="1"/>
    <col min="4" max="4" width="13.5703125" customWidth="1"/>
    <col min="5" max="5" width="34.7109375" customWidth="1"/>
    <col min="6" max="6" width="15.5703125" customWidth="1"/>
    <col min="7" max="7" width="34.42578125" customWidth="1"/>
    <col min="8" max="8" width="14.5703125" hidden="1" customWidth="1"/>
    <col min="9" max="9" width="33" hidden="1" customWidth="1"/>
    <col min="10" max="10" width="92.140625" style="291" customWidth="1"/>
    <col min="11" max="11" width="44.28515625" customWidth="1"/>
    <col min="12" max="12" width="24.28515625" bestFit="1" customWidth="1"/>
    <col min="13" max="13" width="34.7109375" customWidth="1"/>
    <col min="14" max="14" width="20.28515625" bestFit="1" customWidth="1"/>
  </cols>
  <sheetData>
    <row r="1" spans="1:11" ht="18.75" x14ac:dyDescent="0.25">
      <c r="A1" s="13" t="s">
        <v>0</v>
      </c>
      <c r="B1" s="14"/>
      <c r="C1" s="14"/>
      <c r="D1" s="14"/>
      <c r="E1" s="14"/>
      <c r="F1" s="15"/>
      <c r="G1" s="48"/>
    </row>
    <row r="2" spans="1:11" ht="18.75" x14ac:dyDescent="0.25">
      <c r="A2" s="40" t="s">
        <v>1</v>
      </c>
      <c r="B2" s="41"/>
      <c r="C2" s="41"/>
      <c r="D2" s="41"/>
      <c r="E2" s="41"/>
      <c r="F2" s="42"/>
      <c r="G2" s="48"/>
    </row>
    <row r="3" spans="1:11" ht="19.5" thickBot="1" x14ac:dyDescent="0.3">
      <c r="A3" s="52" t="s">
        <v>123</v>
      </c>
      <c r="B3" s="16"/>
      <c r="C3" s="16"/>
      <c r="D3" s="16"/>
      <c r="E3" s="16"/>
      <c r="F3" s="17"/>
      <c r="G3" s="49"/>
    </row>
    <row r="4" spans="1:11" ht="48" thickBot="1" x14ac:dyDescent="0.3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25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25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5" thickBot="1" x14ac:dyDescent="0.3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25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1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25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25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5" thickBot="1" x14ac:dyDescent="0.3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51</v>
      </c>
      <c r="G11" s="330">
        <f t="shared" si="0"/>
        <v>46009</v>
      </c>
      <c r="H11" s="245">
        <v>24</v>
      </c>
      <c r="I11" s="256">
        <f t="shared" si="1"/>
        <v>45982</v>
      </c>
      <c r="J11" s="295"/>
      <c r="K11" s="290"/>
    </row>
    <row r="12" spans="1:11" ht="32.25" thickBot="1" x14ac:dyDescent="0.3">
      <c r="A12" s="186"/>
      <c r="B12" s="187"/>
      <c r="C12" s="188" t="s">
        <v>35</v>
      </c>
      <c r="D12" s="189"/>
      <c r="E12" s="190"/>
      <c r="F12" s="191"/>
      <c r="G12" s="211"/>
      <c r="H12" s="239"/>
      <c r="I12" s="246"/>
      <c r="J12" s="295"/>
      <c r="K12" s="290"/>
    </row>
    <row r="13" spans="1:11" ht="16.5" thickBot="1" x14ac:dyDescent="0.3">
      <c r="A13" s="305" t="s">
        <v>25</v>
      </c>
      <c r="B13" s="119">
        <v>9</v>
      </c>
      <c r="C13" s="308" t="s">
        <v>105</v>
      </c>
      <c r="D13" s="309">
        <v>70</v>
      </c>
      <c r="E13" s="178">
        <f>D13+G$7+16</f>
        <v>46044</v>
      </c>
      <c r="F13" s="122">
        <f>F11+9</f>
        <v>60</v>
      </c>
      <c r="G13" s="331">
        <f>F13+G$7+16</f>
        <v>46034</v>
      </c>
      <c r="H13" s="310"/>
      <c r="I13" s="311"/>
      <c r="J13" s="295"/>
      <c r="K13" s="290"/>
    </row>
    <row r="14" spans="1:11" ht="31.5" x14ac:dyDescent="0.25">
      <c r="A14" s="90" t="s">
        <v>30</v>
      </c>
      <c r="B14" s="30">
        <v>12</v>
      </c>
      <c r="C14" s="31" t="s">
        <v>31</v>
      </c>
      <c r="D14" s="103"/>
      <c r="E14" s="95"/>
      <c r="F14" s="33">
        <v>60</v>
      </c>
      <c r="G14" s="270">
        <f>F14+G$7+16</f>
        <v>46034</v>
      </c>
      <c r="H14" s="310"/>
      <c r="I14" s="311"/>
      <c r="J14" s="295"/>
      <c r="K14" s="290"/>
    </row>
    <row r="15" spans="1:11" ht="16.5" thickBot="1" x14ac:dyDescent="0.3">
      <c r="A15" s="89"/>
      <c r="B15" s="27">
        <v>13</v>
      </c>
      <c r="C15" s="39" t="s">
        <v>32</v>
      </c>
      <c r="D15" s="98"/>
      <c r="E15" s="94"/>
      <c r="F15" s="36">
        <v>67</v>
      </c>
      <c r="G15" s="330">
        <f>F15+G$7+16</f>
        <v>46041</v>
      </c>
      <c r="H15" s="310"/>
      <c r="I15" s="311"/>
      <c r="J15" s="295"/>
      <c r="K15" s="290"/>
    </row>
    <row r="16" spans="1:11" ht="31.5" x14ac:dyDescent="0.25">
      <c r="A16" s="312" t="s">
        <v>33</v>
      </c>
      <c r="B16" s="46">
        <v>14</v>
      </c>
      <c r="C16" s="313" t="s">
        <v>34</v>
      </c>
      <c r="D16" s="314"/>
      <c r="E16" s="92"/>
      <c r="F16" s="315">
        <v>78</v>
      </c>
      <c r="G16" s="332">
        <f>F16+G7+16</f>
        <v>46052</v>
      </c>
      <c r="H16" s="310"/>
      <c r="I16" s="311"/>
      <c r="J16" s="295"/>
      <c r="K16" s="290"/>
    </row>
    <row r="17" spans="1:13" x14ac:dyDescent="0.25">
      <c r="A17" s="90" t="s">
        <v>36</v>
      </c>
      <c r="B17" s="30">
        <v>15</v>
      </c>
      <c r="C17" s="38" t="s">
        <v>106</v>
      </c>
      <c r="D17" s="99">
        <v>90</v>
      </c>
      <c r="E17" s="176">
        <f>D17+G$7+16</f>
        <v>46064</v>
      </c>
      <c r="F17" s="33">
        <v>70</v>
      </c>
      <c r="G17" s="259">
        <f t="shared" ref="G17:G22" si="2">F17+G$7+16</f>
        <v>46044</v>
      </c>
      <c r="H17" s="33">
        <f>F17</f>
        <v>70</v>
      </c>
      <c r="I17" s="166">
        <f>H17+G$7+16</f>
        <v>46044</v>
      </c>
      <c r="J17" s="295"/>
      <c r="K17" s="290"/>
    </row>
    <row r="18" spans="1:13" x14ac:dyDescent="0.25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F17+29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5" x14ac:dyDescent="0.25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25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25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5" x14ac:dyDescent="0.25">
      <c r="A22" s="62"/>
      <c r="B22" s="12">
        <v>20</v>
      </c>
      <c r="C22" s="266" t="s">
        <v>120</v>
      </c>
      <c r="D22" s="267"/>
      <c r="E22" s="268"/>
      <c r="F22" s="269">
        <v>118</v>
      </c>
      <c r="G22" s="270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25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25">
      <c r="A24" s="62"/>
      <c r="B24" s="12">
        <v>21</v>
      </c>
      <c r="C24" s="266" t="s">
        <v>117</v>
      </c>
      <c r="D24" s="267"/>
      <c r="E24" s="268"/>
      <c r="F24" s="269">
        <f>F22+7+7</f>
        <v>132</v>
      </c>
      <c r="G24" s="270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5" x14ac:dyDescent="0.25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5" hidden="1" x14ac:dyDescent="0.25">
      <c r="A26" s="318"/>
      <c r="B26" s="319">
        <v>23</v>
      </c>
      <c r="C26" s="320" t="s">
        <v>113</v>
      </c>
      <c r="D26" s="321"/>
      <c r="E26" s="322"/>
      <c r="F26" s="323">
        <f>F25+5</f>
        <v>139</v>
      </c>
      <c r="G26" s="324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25">
      <c r="A27" s="318" t="s">
        <v>45</v>
      </c>
      <c r="B27" s="325">
        <v>24</v>
      </c>
      <c r="C27" s="326" t="s">
        <v>46</v>
      </c>
      <c r="D27" s="327"/>
      <c r="E27" s="328"/>
      <c r="F27" s="329">
        <v>140</v>
      </c>
      <c r="G27" s="324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25">
      <c r="A28" s="62"/>
      <c r="B28" s="12">
        <v>25</v>
      </c>
      <c r="C28" s="266" t="s">
        <v>124</v>
      </c>
      <c r="D28" s="267"/>
      <c r="E28" s="268"/>
      <c r="F28" s="269">
        <f>F24+14</f>
        <v>146</v>
      </c>
      <c r="G28" s="270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25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5" x14ac:dyDescent="0.25">
      <c r="A30" s="59"/>
      <c r="B30" s="30">
        <v>27</v>
      </c>
      <c r="C30" s="273" t="s">
        <v>116</v>
      </c>
      <c r="D30" s="274"/>
      <c r="E30" s="268"/>
      <c r="F30" s="317">
        <f>F28+7</f>
        <v>153</v>
      </c>
      <c r="G30" s="270">
        <f t="shared" si="3"/>
        <v>46127</v>
      </c>
      <c r="H30" s="7"/>
      <c r="I30" s="166"/>
      <c r="K30" s="290"/>
      <c r="L30" s="265"/>
      <c r="M30" s="261"/>
    </row>
    <row r="31" spans="1:13" x14ac:dyDescent="0.25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5" x14ac:dyDescent="0.25">
      <c r="A32" s="62"/>
      <c r="B32" s="30">
        <v>29</v>
      </c>
      <c r="C32" s="273" t="s">
        <v>119</v>
      </c>
      <c r="D32" s="274"/>
      <c r="E32" s="268"/>
      <c r="F32" s="317">
        <f>F30+7</f>
        <v>160</v>
      </c>
      <c r="G32" s="270">
        <f>F32+G$7+16</f>
        <v>46134</v>
      </c>
      <c r="H32" s="63"/>
      <c r="I32" s="173"/>
      <c r="J32" s="295"/>
      <c r="K32" s="290"/>
    </row>
    <row r="33" spans="1:11" ht="32.25" thickBot="1" x14ac:dyDescent="0.3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25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25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25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25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25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25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25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25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5" x14ac:dyDescent="0.25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25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25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25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25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25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5" thickBot="1" x14ac:dyDescent="0.3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25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25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25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25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25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25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25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25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25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25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5" thickBot="1" x14ac:dyDescent="0.3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25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25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25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25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25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25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25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25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5" x14ac:dyDescent="0.25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25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25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25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25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25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5" thickBot="1" x14ac:dyDescent="0.3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8" x14ac:dyDescent="0.25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25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25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25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25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25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25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25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5" thickBot="1" x14ac:dyDescent="0.3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25">
      <c r="A85" s="106" t="s">
        <v>76</v>
      </c>
      <c r="B85" s="2"/>
      <c r="C85" s="2"/>
      <c r="D85" s="10"/>
      <c r="E85" s="10"/>
      <c r="F85" s="10"/>
      <c r="G85" s="50"/>
    </row>
    <row r="86" spans="1:11" x14ac:dyDescent="0.25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B6E46B-7EF1-448A-9105-2D4FA169BFB4}">
  <sheetPr>
    <tabColor rgb="FFFF0000"/>
  </sheetPr>
  <dimension ref="A1:M86"/>
  <sheetViews>
    <sheetView topLeftCell="A4" zoomScale="110" zoomScaleNormal="110" workbookViewId="0">
      <selection activeCell="G13" sqref="G13"/>
    </sheetView>
  </sheetViews>
  <sheetFormatPr defaultRowHeight="15.75" x14ac:dyDescent="0.25"/>
  <cols>
    <col min="1" max="1" width="39.28515625" customWidth="1"/>
    <col min="2" max="2" width="9" customWidth="1"/>
    <col min="3" max="3" width="63.85546875" customWidth="1"/>
    <col min="4" max="4" width="13.5703125" customWidth="1"/>
    <col min="5" max="5" width="34.7109375" customWidth="1"/>
    <col min="6" max="6" width="15.5703125" customWidth="1"/>
    <col min="7" max="7" width="34.42578125" customWidth="1"/>
    <col min="8" max="8" width="14.5703125" hidden="1" customWidth="1"/>
    <col min="9" max="9" width="33" hidden="1" customWidth="1"/>
    <col min="10" max="10" width="92.140625" style="291" customWidth="1"/>
    <col min="11" max="11" width="44.28515625" customWidth="1"/>
    <col min="12" max="12" width="24.28515625" bestFit="1" customWidth="1"/>
    <col min="13" max="13" width="34.7109375" customWidth="1"/>
    <col min="14" max="14" width="20.28515625" bestFit="1" customWidth="1"/>
  </cols>
  <sheetData>
    <row r="1" spans="1:11" ht="18.75" x14ac:dyDescent="0.25">
      <c r="A1" s="13" t="s">
        <v>0</v>
      </c>
      <c r="B1" s="14"/>
      <c r="C1" s="14"/>
      <c r="D1" s="14"/>
      <c r="E1" s="14"/>
      <c r="F1" s="15"/>
      <c r="G1" s="48"/>
    </row>
    <row r="2" spans="1:11" ht="18.75" x14ac:dyDescent="0.25">
      <c r="A2" s="40" t="s">
        <v>1</v>
      </c>
      <c r="B2" s="41"/>
      <c r="C2" s="41"/>
      <c r="D2" s="41"/>
      <c r="E2" s="41"/>
      <c r="F2" s="42"/>
      <c r="G2" s="48"/>
    </row>
    <row r="3" spans="1:11" ht="19.5" thickBot="1" x14ac:dyDescent="0.3">
      <c r="A3" s="52" t="s">
        <v>123</v>
      </c>
      <c r="B3" s="16"/>
      <c r="C3" s="16"/>
      <c r="D3" s="16"/>
      <c r="E3" s="16"/>
      <c r="F3" s="17"/>
      <c r="G3" s="49"/>
    </row>
    <row r="4" spans="1:11" ht="48" thickBot="1" x14ac:dyDescent="0.3">
      <c r="A4" s="232" t="s">
        <v>3</v>
      </c>
      <c r="B4" s="228" t="s">
        <v>4</v>
      </c>
      <c r="C4" s="228" t="s">
        <v>5</v>
      </c>
      <c r="D4" s="229" t="s">
        <v>6</v>
      </c>
      <c r="E4" s="229" t="s">
        <v>7</v>
      </c>
      <c r="F4" s="228" t="s">
        <v>8</v>
      </c>
      <c r="G4" s="230" t="s">
        <v>78</v>
      </c>
      <c r="H4" s="235" t="s">
        <v>79</v>
      </c>
      <c r="I4" s="230" t="s">
        <v>80</v>
      </c>
      <c r="J4" s="294"/>
      <c r="K4" s="294"/>
    </row>
    <row r="5" spans="1:11" x14ac:dyDescent="0.25">
      <c r="A5" s="24" t="s">
        <v>16</v>
      </c>
      <c r="B5" s="20">
        <v>1</v>
      </c>
      <c r="C5" s="21" t="s">
        <v>17</v>
      </c>
      <c r="D5" s="96"/>
      <c r="E5" s="92"/>
      <c r="F5" s="22"/>
      <c r="G5" s="165">
        <v>45944</v>
      </c>
      <c r="H5" s="236"/>
      <c r="I5" s="237"/>
      <c r="J5" s="292"/>
      <c r="K5" s="264"/>
    </row>
    <row r="6" spans="1:11" x14ac:dyDescent="0.25">
      <c r="A6" s="24"/>
      <c r="B6" s="12">
        <f>B5+1</f>
        <v>2</v>
      </c>
      <c r="C6" s="4" t="s">
        <v>18</v>
      </c>
      <c r="D6" s="97"/>
      <c r="E6" s="93"/>
      <c r="F6" s="5"/>
      <c r="G6" s="166">
        <f>G5+1</f>
        <v>45945</v>
      </c>
      <c r="H6" s="238"/>
      <c r="I6" s="166"/>
      <c r="J6" s="295"/>
      <c r="K6" s="290"/>
    </row>
    <row r="7" spans="1:11" ht="16.5" thickBot="1" x14ac:dyDescent="0.3">
      <c r="A7" s="34"/>
      <c r="B7" s="27">
        <v>3</v>
      </c>
      <c r="C7" s="35" t="s">
        <v>19</v>
      </c>
      <c r="D7" s="98"/>
      <c r="E7" s="94"/>
      <c r="F7" s="36">
        <v>0</v>
      </c>
      <c r="G7" s="167">
        <f>G5+14</f>
        <v>45958</v>
      </c>
      <c r="H7" s="36"/>
      <c r="I7" s="243"/>
      <c r="J7" s="292"/>
      <c r="K7" s="264"/>
    </row>
    <row r="8" spans="1:11" x14ac:dyDescent="0.25">
      <c r="A8" s="231" t="s">
        <v>20</v>
      </c>
      <c r="B8" s="30">
        <v>4</v>
      </c>
      <c r="C8" s="31" t="s">
        <v>21</v>
      </c>
      <c r="D8" s="99">
        <v>10</v>
      </c>
      <c r="E8" s="176">
        <f>D8+G$7</f>
        <v>45968</v>
      </c>
      <c r="F8" s="33">
        <v>3</v>
      </c>
      <c r="G8" s="168">
        <f t="shared" ref="G8:G11" si="0">F8+G$7</f>
        <v>45961</v>
      </c>
      <c r="H8" s="33">
        <v>3</v>
      </c>
      <c r="I8" s="206">
        <f>H8+G$7</f>
        <v>45961</v>
      </c>
      <c r="J8" s="295"/>
      <c r="K8" s="290"/>
    </row>
    <row r="9" spans="1:11" x14ac:dyDescent="0.25">
      <c r="A9" s="233"/>
      <c r="B9" s="30">
        <v>6</v>
      </c>
      <c r="C9" s="31" t="s">
        <v>22</v>
      </c>
      <c r="D9" s="99">
        <v>15</v>
      </c>
      <c r="E9" s="176">
        <f>D9+G$7</f>
        <v>45973</v>
      </c>
      <c r="F9" s="33">
        <f>G9-G8</f>
        <v>5</v>
      </c>
      <c r="G9" s="168">
        <v>45966</v>
      </c>
      <c r="H9" s="33">
        <v>7</v>
      </c>
      <c r="I9" s="166">
        <f t="shared" ref="I9:I11" si="1">H9+G$7</f>
        <v>45965</v>
      </c>
      <c r="J9" s="295"/>
      <c r="K9" s="290"/>
    </row>
    <row r="10" spans="1:11" x14ac:dyDescent="0.25">
      <c r="A10" s="25"/>
      <c r="B10" s="12">
        <v>7</v>
      </c>
      <c r="C10" s="4" t="s">
        <v>109</v>
      </c>
      <c r="D10" s="100">
        <v>40</v>
      </c>
      <c r="E10" s="177">
        <f>D10+G$7+1</f>
        <v>45999</v>
      </c>
      <c r="F10" s="7">
        <v>20</v>
      </c>
      <c r="G10" s="166">
        <f>F10+G$7</f>
        <v>45978</v>
      </c>
      <c r="H10" s="7">
        <v>20</v>
      </c>
      <c r="I10" s="166">
        <f t="shared" si="1"/>
        <v>45978</v>
      </c>
      <c r="J10" s="295"/>
      <c r="K10" s="290"/>
    </row>
    <row r="11" spans="1:11" ht="16.5" thickBot="1" x14ac:dyDescent="0.3">
      <c r="A11" s="87"/>
      <c r="B11" s="27">
        <v>8</v>
      </c>
      <c r="C11" s="88" t="s">
        <v>24</v>
      </c>
      <c r="D11" s="101">
        <v>60</v>
      </c>
      <c r="E11" s="178">
        <f>D11+G$7+16</f>
        <v>46034</v>
      </c>
      <c r="F11" s="36">
        <v>51</v>
      </c>
      <c r="G11" s="330">
        <f t="shared" si="0"/>
        <v>46009</v>
      </c>
      <c r="H11" s="245">
        <v>24</v>
      </c>
      <c r="I11" s="256">
        <f t="shared" si="1"/>
        <v>45982</v>
      </c>
      <c r="J11" s="295"/>
      <c r="K11" s="290"/>
    </row>
    <row r="12" spans="1:11" ht="32.25" thickBot="1" x14ac:dyDescent="0.3">
      <c r="A12" s="186"/>
      <c r="B12" s="187"/>
      <c r="C12" s="188" t="s">
        <v>35</v>
      </c>
      <c r="D12" s="189"/>
      <c r="E12" s="190"/>
      <c r="F12" s="191"/>
      <c r="G12" s="211"/>
      <c r="H12" s="239"/>
      <c r="I12" s="246"/>
      <c r="J12" s="295"/>
      <c r="K12" s="290"/>
    </row>
    <row r="13" spans="1:11" ht="16.5" thickBot="1" x14ac:dyDescent="0.3">
      <c r="A13" s="305" t="s">
        <v>25</v>
      </c>
      <c r="B13" s="119">
        <v>9</v>
      </c>
      <c r="C13" s="308" t="s">
        <v>105</v>
      </c>
      <c r="D13" s="309">
        <v>70</v>
      </c>
      <c r="E13" s="178">
        <f>D13+G$7+16</f>
        <v>46044</v>
      </c>
      <c r="F13" s="122">
        <f>F11+9</f>
        <v>60</v>
      </c>
      <c r="G13" s="331">
        <f>F13+G$7+16</f>
        <v>46034</v>
      </c>
      <c r="H13" s="310"/>
      <c r="I13" s="311"/>
      <c r="J13" s="295"/>
      <c r="K13" s="290"/>
    </row>
    <row r="14" spans="1:11" ht="31.5" x14ac:dyDescent="0.25">
      <c r="A14" s="90" t="s">
        <v>30</v>
      </c>
      <c r="B14" s="30">
        <v>12</v>
      </c>
      <c r="C14" s="31" t="s">
        <v>31</v>
      </c>
      <c r="D14" s="103"/>
      <c r="E14" s="95"/>
      <c r="F14" s="33">
        <v>60</v>
      </c>
      <c r="G14" s="270">
        <f>F14+G$7+16</f>
        <v>46034</v>
      </c>
      <c r="H14" s="310"/>
      <c r="I14" s="311"/>
      <c r="J14" s="295"/>
      <c r="K14" s="290"/>
    </row>
    <row r="15" spans="1:11" ht="16.5" thickBot="1" x14ac:dyDescent="0.3">
      <c r="A15" s="89"/>
      <c r="B15" s="27">
        <v>13</v>
      </c>
      <c r="C15" s="39" t="s">
        <v>32</v>
      </c>
      <c r="D15" s="98"/>
      <c r="E15" s="94"/>
      <c r="F15" s="36">
        <v>67</v>
      </c>
      <c r="G15" s="330">
        <f>F15+G$7+16</f>
        <v>46041</v>
      </c>
      <c r="H15" s="310"/>
      <c r="I15" s="311"/>
      <c r="J15" s="295"/>
      <c r="K15" s="290"/>
    </row>
    <row r="16" spans="1:11" ht="31.5" x14ac:dyDescent="0.25">
      <c r="A16" s="312" t="s">
        <v>33</v>
      </c>
      <c r="B16" s="46">
        <v>14</v>
      </c>
      <c r="C16" s="313" t="s">
        <v>34</v>
      </c>
      <c r="D16" s="314"/>
      <c r="E16" s="92"/>
      <c r="F16" s="315">
        <v>78</v>
      </c>
      <c r="G16" s="332">
        <f>F16+G7+16</f>
        <v>46052</v>
      </c>
      <c r="H16" s="310"/>
      <c r="I16" s="311"/>
      <c r="J16" s="295"/>
      <c r="K16" s="290"/>
    </row>
    <row r="17" spans="1:13" x14ac:dyDescent="0.25">
      <c r="A17" s="90" t="s">
        <v>36</v>
      </c>
      <c r="B17" s="30">
        <v>15</v>
      </c>
      <c r="C17" s="38" t="s">
        <v>106</v>
      </c>
      <c r="D17" s="99">
        <v>90</v>
      </c>
      <c r="E17" s="176">
        <f>D17+G$7+16</f>
        <v>46064</v>
      </c>
      <c r="F17" s="33">
        <v>70</v>
      </c>
      <c r="G17" s="259">
        <f t="shared" ref="G17:G22" si="2">F17+G$7+16</f>
        <v>46044</v>
      </c>
      <c r="H17" s="33">
        <f>F17</f>
        <v>70</v>
      </c>
      <c r="I17" s="166">
        <f>H17+G$7+16</f>
        <v>46044</v>
      </c>
      <c r="J17" s="295"/>
      <c r="K17" s="290"/>
    </row>
    <row r="18" spans="1:13" x14ac:dyDescent="0.25">
      <c r="A18" s="62"/>
      <c r="B18" s="12">
        <v>16</v>
      </c>
      <c r="C18" s="4" t="s">
        <v>107</v>
      </c>
      <c r="D18" s="102">
        <v>120</v>
      </c>
      <c r="E18" s="176">
        <f>D18+G$7+16</f>
        <v>46094</v>
      </c>
      <c r="F18" s="7">
        <f>F17+29</f>
        <v>99</v>
      </c>
      <c r="G18" s="168">
        <f t="shared" si="2"/>
        <v>46073</v>
      </c>
      <c r="H18" s="7">
        <f>F18</f>
        <v>99</v>
      </c>
      <c r="I18" s="166">
        <f>H18+G$7+16</f>
        <v>46073</v>
      </c>
      <c r="J18" s="293" t="s">
        <v>125</v>
      </c>
      <c r="K18" s="290"/>
      <c r="L18" s="265"/>
      <c r="M18" s="261"/>
    </row>
    <row r="19" spans="1:13" ht="31.5" x14ac:dyDescent="0.25">
      <c r="A19" s="62"/>
      <c r="B19" s="12">
        <v>17</v>
      </c>
      <c r="C19" s="4" t="s">
        <v>39</v>
      </c>
      <c r="D19" s="102"/>
      <c r="E19" s="177"/>
      <c r="F19" s="7">
        <f>F18+10</f>
        <v>109</v>
      </c>
      <c r="G19" s="166">
        <f t="shared" si="2"/>
        <v>46083</v>
      </c>
      <c r="H19" s="7"/>
      <c r="I19" s="166"/>
      <c r="J19" s="295"/>
      <c r="K19" s="290"/>
      <c r="L19" s="265"/>
      <c r="M19" s="261"/>
    </row>
    <row r="20" spans="1:13" x14ac:dyDescent="0.25">
      <c r="A20" s="59"/>
      <c r="B20" s="12">
        <v>18</v>
      </c>
      <c r="C20" s="4" t="s">
        <v>41</v>
      </c>
      <c r="D20" s="102">
        <v>130</v>
      </c>
      <c r="E20" s="177">
        <f>D20+G$7+16</f>
        <v>46104</v>
      </c>
      <c r="F20" s="7">
        <f>F19+3</f>
        <v>112</v>
      </c>
      <c r="G20" s="166">
        <f>F20+G$7+16</f>
        <v>46086</v>
      </c>
      <c r="H20" s="7"/>
      <c r="I20" s="166"/>
      <c r="J20" s="295"/>
      <c r="K20" s="290"/>
      <c r="L20" s="265"/>
      <c r="M20" s="261"/>
    </row>
    <row r="21" spans="1:13" x14ac:dyDescent="0.25">
      <c r="A21" s="26"/>
      <c r="B21" s="12">
        <v>19</v>
      </c>
      <c r="C21" s="4" t="s">
        <v>42</v>
      </c>
      <c r="D21" s="102"/>
      <c r="E21" s="263"/>
      <c r="F21" s="7">
        <f>F20+6</f>
        <v>118</v>
      </c>
      <c r="G21" s="166">
        <f>F21+G$7+16</f>
        <v>46092</v>
      </c>
      <c r="H21" s="7"/>
      <c r="I21" s="166"/>
      <c r="J21" s="295"/>
      <c r="K21" s="290"/>
      <c r="L21" s="265"/>
      <c r="M21" s="261"/>
    </row>
    <row r="22" spans="1:13" ht="31.5" x14ac:dyDescent="0.25">
      <c r="A22" s="62"/>
      <c r="B22" s="12">
        <v>20</v>
      </c>
      <c r="C22" s="266" t="s">
        <v>120</v>
      </c>
      <c r="D22" s="267"/>
      <c r="E22" s="268"/>
      <c r="F22" s="269">
        <v>118</v>
      </c>
      <c r="G22" s="270">
        <f t="shared" si="2"/>
        <v>46092</v>
      </c>
      <c r="H22" s="7"/>
      <c r="I22" s="166"/>
      <c r="J22" s="293" t="s">
        <v>94</v>
      </c>
      <c r="K22" s="290"/>
      <c r="L22" s="265"/>
      <c r="M22" s="261"/>
    </row>
    <row r="23" spans="1:13" x14ac:dyDescent="0.25">
      <c r="A23" s="234"/>
      <c r="B23" s="192"/>
      <c r="C23" s="193" t="s">
        <v>44</v>
      </c>
      <c r="D23" s="194"/>
      <c r="E23" s="195"/>
      <c r="F23" s="196"/>
      <c r="G23" s="197"/>
      <c r="H23" s="7"/>
      <c r="I23" s="166"/>
      <c r="J23" s="295"/>
      <c r="K23" s="290"/>
      <c r="L23" s="265"/>
      <c r="M23" s="261"/>
    </row>
    <row r="24" spans="1:13" x14ac:dyDescent="0.25">
      <c r="A24" s="62"/>
      <c r="B24" s="12">
        <v>21</v>
      </c>
      <c r="C24" s="266" t="s">
        <v>117</v>
      </c>
      <c r="D24" s="267"/>
      <c r="E24" s="268"/>
      <c r="F24" s="269">
        <f>F22+7+7</f>
        <v>132</v>
      </c>
      <c r="G24" s="270">
        <f t="shared" ref="G24:G30" si="3">F24+G$7+16</f>
        <v>46106</v>
      </c>
      <c r="H24" s="7"/>
      <c r="I24" s="166"/>
      <c r="J24" s="295"/>
      <c r="K24" s="290"/>
      <c r="L24" s="265"/>
      <c r="M24" s="261"/>
    </row>
    <row r="25" spans="1:13" ht="31.5" x14ac:dyDescent="0.25">
      <c r="A25" s="62"/>
      <c r="B25" s="12">
        <v>22</v>
      </c>
      <c r="C25" s="110" t="s">
        <v>114</v>
      </c>
      <c r="D25" s="103"/>
      <c r="E25" s="176"/>
      <c r="F25" s="32">
        <f>F21+5+11</f>
        <v>134</v>
      </c>
      <c r="G25" s="166">
        <f>F25+G$7+16</f>
        <v>46108</v>
      </c>
      <c r="H25" s="32" t="e">
        <f>#REF!+7</f>
        <v>#REF!</v>
      </c>
      <c r="I25" s="166" t="e">
        <f>H25+G$7+16</f>
        <v>#REF!</v>
      </c>
      <c r="J25" s="293"/>
      <c r="K25" s="290"/>
      <c r="L25" s="265"/>
      <c r="M25" s="261"/>
    </row>
    <row r="26" spans="1:13" ht="31.5" hidden="1" x14ac:dyDescent="0.25">
      <c r="A26" s="318"/>
      <c r="B26" s="319">
        <v>23</v>
      </c>
      <c r="C26" s="320" t="s">
        <v>113</v>
      </c>
      <c r="D26" s="321"/>
      <c r="E26" s="322"/>
      <c r="F26" s="323">
        <f>F25+5</f>
        <v>139</v>
      </c>
      <c r="G26" s="324">
        <f>F26+G$7+16</f>
        <v>46113</v>
      </c>
      <c r="H26" s="32"/>
      <c r="I26" s="166"/>
      <c r="J26" s="293"/>
      <c r="K26" s="290"/>
      <c r="L26" s="265"/>
      <c r="M26" s="261"/>
    </row>
    <row r="27" spans="1:13" hidden="1" x14ac:dyDescent="0.25">
      <c r="A27" s="318" t="s">
        <v>45</v>
      </c>
      <c r="B27" s="325">
        <v>24</v>
      </c>
      <c r="C27" s="326" t="s">
        <v>46</v>
      </c>
      <c r="D27" s="327"/>
      <c r="E27" s="328"/>
      <c r="F27" s="329">
        <v>140</v>
      </c>
      <c r="G27" s="324">
        <f>F27+G$7+16</f>
        <v>46114</v>
      </c>
      <c r="H27" s="32"/>
      <c r="I27" s="166"/>
      <c r="J27" s="293" t="s">
        <v>85</v>
      </c>
      <c r="K27" s="290"/>
      <c r="L27" s="265"/>
      <c r="M27" s="261"/>
    </row>
    <row r="28" spans="1:13" x14ac:dyDescent="0.25">
      <c r="A28" s="62"/>
      <c r="B28" s="12">
        <v>25</v>
      </c>
      <c r="C28" s="266" t="s">
        <v>124</v>
      </c>
      <c r="D28" s="267"/>
      <c r="E28" s="268"/>
      <c r="F28" s="269">
        <f>F24+14</f>
        <v>146</v>
      </c>
      <c r="G28" s="270">
        <f t="shared" si="3"/>
        <v>46120</v>
      </c>
      <c r="H28" s="7"/>
      <c r="I28" s="166"/>
      <c r="J28" s="291" t="s">
        <v>104</v>
      </c>
      <c r="K28" s="290"/>
      <c r="L28" s="265"/>
      <c r="M28" s="261"/>
    </row>
    <row r="29" spans="1:13" x14ac:dyDescent="0.25">
      <c r="A29" s="59"/>
      <c r="B29" s="30">
        <v>26</v>
      </c>
      <c r="C29" s="31" t="s">
        <v>47</v>
      </c>
      <c r="D29" s="103">
        <v>140</v>
      </c>
      <c r="E29" s="176">
        <f>D29+G$7+16</f>
        <v>46114</v>
      </c>
      <c r="F29" s="32">
        <f>F27+8</f>
        <v>148</v>
      </c>
      <c r="G29" s="168">
        <f>F29+G$7+16</f>
        <v>46122</v>
      </c>
      <c r="H29" s="7"/>
      <c r="I29" s="166"/>
      <c r="K29" s="290"/>
      <c r="L29" s="265"/>
      <c r="M29" s="261"/>
    </row>
    <row r="30" spans="1:13" ht="31.5" x14ac:dyDescent="0.25">
      <c r="A30" s="59"/>
      <c r="B30" s="30">
        <v>27</v>
      </c>
      <c r="C30" s="273" t="s">
        <v>116</v>
      </c>
      <c r="D30" s="274"/>
      <c r="E30" s="268"/>
      <c r="F30" s="317">
        <f>F28+7</f>
        <v>153</v>
      </c>
      <c r="G30" s="270">
        <f t="shared" si="3"/>
        <v>46127</v>
      </c>
      <c r="H30" s="7"/>
      <c r="I30" s="166"/>
      <c r="K30" s="290"/>
      <c r="L30" s="265"/>
      <c r="M30" s="261"/>
    </row>
    <row r="31" spans="1:13" x14ac:dyDescent="0.25">
      <c r="A31" s="90"/>
      <c r="B31" s="12">
        <v>28</v>
      </c>
      <c r="C31" s="280" t="s">
        <v>48</v>
      </c>
      <c r="D31" s="102">
        <v>147</v>
      </c>
      <c r="E31" s="177">
        <f>D31+G$7+16</f>
        <v>46121</v>
      </c>
      <c r="F31" s="8">
        <f>F29+7</f>
        <v>155</v>
      </c>
      <c r="G31" s="166">
        <f>F31+G$7+16</f>
        <v>46129</v>
      </c>
      <c r="H31" s="63" t="e">
        <f>#REF!+7</f>
        <v>#REF!</v>
      </c>
      <c r="I31" s="166" t="e">
        <f t="shared" ref="I31:I33" si="4">H31+G$7+16</f>
        <v>#REF!</v>
      </c>
      <c r="J31" s="295"/>
      <c r="K31" s="290"/>
    </row>
    <row r="32" spans="1:13" ht="31.5" x14ac:dyDescent="0.25">
      <c r="A32" s="62"/>
      <c r="B32" s="30">
        <v>29</v>
      </c>
      <c r="C32" s="273" t="s">
        <v>119</v>
      </c>
      <c r="D32" s="274"/>
      <c r="E32" s="268"/>
      <c r="F32" s="317">
        <f>F30+7</f>
        <v>160</v>
      </c>
      <c r="G32" s="270">
        <f>F32+G$7+16</f>
        <v>46134</v>
      </c>
      <c r="H32" s="63"/>
      <c r="I32" s="173"/>
      <c r="J32" s="295"/>
      <c r="K32" s="290"/>
    </row>
    <row r="33" spans="1:11" ht="32.25" thickBot="1" x14ac:dyDescent="0.3">
      <c r="A33" s="89"/>
      <c r="B33" s="27">
        <v>30</v>
      </c>
      <c r="C33" s="35" t="s">
        <v>49</v>
      </c>
      <c r="D33" s="98">
        <v>155</v>
      </c>
      <c r="E33" s="178">
        <f>D33+G$7+16</f>
        <v>46129</v>
      </c>
      <c r="F33" s="144">
        <f>F31+7</f>
        <v>162</v>
      </c>
      <c r="G33" s="169">
        <f>F33+G$7+16</f>
        <v>46136</v>
      </c>
      <c r="H33" s="144" t="e">
        <f>H31+7</f>
        <v>#REF!</v>
      </c>
      <c r="I33" s="173" t="e">
        <f t="shared" si="4"/>
        <v>#REF!</v>
      </c>
      <c r="J33" s="295"/>
      <c r="K33" s="290"/>
    </row>
    <row r="34" spans="1:11" x14ac:dyDescent="0.25">
      <c r="A34" s="255" t="s">
        <v>110</v>
      </c>
      <c r="B34" s="146"/>
      <c r="C34" s="147"/>
      <c r="D34" s="148"/>
      <c r="E34" s="181"/>
      <c r="F34" s="149"/>
      <c r="G34" s="172"/>
      <c r="H34" s="241"/>
      <c r="I34" s="247"/>
      <c r="J34" s="296"/>
      <c r="K34" s="290"/>
    </row>
    <row r="35" spans="1:11" x14ac:dyDescent="0.25">
      <c r="A35" s="62"/>
      <c r="B35" s="30">
        <v>31</v>
      </c>
      <c r="C35" s="31" t="s">
        <v>51</v>
      </c>
      <c r="D35" s="103">
        <v>165</v>
      </c>
      <c r="E35" s="176">
        <f>D35+G$7+16</f>
        <v>46139</v>
      </c>
      <c r="F35" s="32">
        <f>F76</f>
        <v>167</v>
      </c>
      <c r="G35" s="168">
        <f t="shared" ref="G35:I44" si="5">F35+G$7+16</f>
        <v>46141</v>
      </c>
      <c r="H35" s="32">
        <f>F35</f>
        <v>167</v>
      </c>
      <c r="I35" s="166">
        <f>H35+G$7+16</f>
        <v>46141</v>
      </c>
      <c r="J35" s="295"/>
      <c r="K35" s="290"/>
    </row>
    <row r="36" spans="1:11" x14ac:dyDescent="0.25">
      <c r="A36" s="62"/>
      <c r="B36" s="12">
        <v>32</v>
      </c>
      <c r="C36" s="4" t="s">
        <v>52</v>
      </c>
      <c r="D36" s="102"/>
      <c r="E36" s="177"/>
      <c r="F36" s="32">
        <f>F77</f>
        <v>173</v>
      </c>
      <c r="G36" s="166">
        <f t="shared" si="5"/>
        <v>46147</v>
      </c>
      <c r="H36" s="32">
        <f t="shared" ref="H36:H41" si="6">F36</f>
        <v>173</v>
      </c>
      <c r="I36" s="166">
        <f>H36+G$7+16</f>
        <v>46147</v>
      </c>
      <c r="J36" s="295"/>
      <c r="K36" s="290"/>
    </row>
    <row r="37" spans="1:11" x14ac:dyDescent="0.25">
      <c r="A37" s="62"/>
      <c r="B37" s="30">
        <v>33</v>
      </c>
      <c r="C37" s="31" t="s">
        <v>53</v>
      </c>
      <c r="D37" s="103"/>
      <c r="E37" s="176"/>
      <c r="F37" s="32">
        <f>F78</f>
        <v>173</v>
      </c>
      <c r="G37" s="168">
        <f t="shared" si="5"/>
        <v>46147</v>
      </c>
      <c r="H37" s="32">
        <f t="shared" si="6"/>
        <v>173</v>
      </c>
      <c r="I37" s="166">
        <f>H37+G$7+16</f>
        <v>46147</v>
      </c>
      <c r="J37" s="295"/>
      <c r="K37" s="290"/>
    </row>
    <row r="38" spans="1:11" x14ac:dyDescent="0.25">
      <c r="A38" s="62"/>
      <c r="B38" s="12">
        <v>34</v>
      </c>
      <c r="C38" s="4" t="s">
        <v>121</v>
      </c>
      <c r="D38" s="103"/>
      <c r="E38" s="176"/>
      <c r="F38" s="32">
        <v>174</v>
      </c>
      <c r="G38" s="168">
        <f t="shared" si="5"/>
        <v>46148</v>
      </c>
      <c r="H38" s="168">
        <f t="shared" si="5"/>
        <v>46164</v>
      </c>
      <c r="I38" s="168">
        <f t="shared" si="5"/>
        <v>46180</v>
      </c>
      <c r="J38" s="295"/>
      <c r="K38" s="290"/>
    </row>
    <row r="39" spans="1:11" x14ac:dyDescent="0.25">
      <c r="A39" s="62"/>
      <c r="B39" s="30">
        <v>35</v>
      </c>
      <c r="C39" s="31" t="s">
        <v>122</v>
      </c>
      <c r="D39" s="103"/>
      <c r="E39" s="176"/>
      <c r="F39" s="32">
        <f>F38+2</f>
        <v>176</v>
      </c>
      <c r="G39" s="168">
        <f t="shared" si="5"/>
        <v>46150</v>
      </c>
      <c r="H39" s="32"/>
      <c r="I39" s="166"/>
      <c r="J39" s="295"/>
      <c r="K39" s="290"/>
    </row>
    <row r="40" spans="1:11" x14ac:dyDescent="0.25">
      <c r="A40" s="62"/>
      <c r="B40" s="12">
        <v>36</v>
      </c>
      <c r="C40" s="4" t="s">
        <v>58</v>
      </c>
      <c r="D40" s="102">
        <v>180</v>
      </c>
      <c r="E40" s="177">
        <f>D40+G$7+16</f>
        <v>46154</v>
      </c>
      <c r="F40" s="32">
        <f>F81</f>
        <v>194</v>
      </c>
      <c r="G40" s="166">
        <f t="shared" si="5"/>
        <v>46168</v>
      </c>
      <c r="H40" s="32">
        <f t="shared" si="6"/>
        <v>194</v>
      </c>
      <c r="I40" s="166">
        <f t="shared" ref="I40:I48" si="7">H40+G$7+16</f>
        <v>46168</v>
      </c>
      <c r="J40" s="293" t="s">
        <v>86</v>
      </c>
      <c r="K40" s="290"/>
    </row>
    <row r="41" spans="1:11" x14ac:dyDescent="0.25">
      <c r="A41" s="62"/>
      <c r="B41" s="30">
        <v>37</v>
      </c>
      <c r="C41" s="4" t="s">
        <v>59</v>
      </c>
      <c r="D41" s="102">
        <v>187</v>
      </c>
      <c r="E41" s="177">
        <f>D41+G$7+16</f>
        <v>46161</v>
      </c>
      <c r="F41" s="32">
        <f>F82</f>
        <v>204</v>
      </c>
      <c r="G41" s="166">
        <f t="shared" si="5"/>
        <v>46178</v>
      </c>
      <c r="H41" s="32">
        <f t="shared" si="6"/>
        <v>204</v>
      </c>
      <c r="I41" s="166">
        <f t="shared" si="7"/>
        <v>46178</v>
      </c>
      <c r="K41" s="290"/>
    </row>
    <row r="42" spans="1:11" ht="31.5" x14ac:dyDescent="0.25">
      <c r="A42" s="59"/>
      <c r="B42" s="12">
        <v>38</v>
      </c>
      <c r="C42" s="4" t="s">
        <v>60</v>
      </c>
      <c r="D42" s="102">
        <v>200</v>
      </c>
      <c r="E42" s="177">
        <f>D42+G$7+16</f>
        <v>46174</v>
      </c>
      <c r="F42" s="8">
        <f>F40+20</f>
        <v>214</v>
      </c>
      <c r="G42" s="166">
        <f t="shared" si="5"/>
        <v>46188</v>
      </c>
      <c r="H42" s="8">
        <f>F42</f>
        <v>214</v>
      </c>
      <c r="I42" s="166">
        <f t="shared" si="7"/>
        <v>46188</v>
      </c>
      <c r="J42" s="295"/>
      <c r="K42" s="290"/>
    </row>
    <row r="43" spans="1:11" x14ac:dyDescent="0.25">
      <c r="A43" s="59"/>
      <c r="B43" s="30">
        <v>39</v>
      </c>
      <c r="C43" s="31" t="s">
        <v>61</v>
      </c>
      <c r="D43" s="102"/>
      <c r="E43" s="177"/>
      <c r="F43" s="8">
        <f>F42+4</f>
        <v>218</v>
      </c>
      <c r="G43" s="166">
        <f t="shared" si="5"/>
        <v>46192</v>
      </c>
      <c r="H43" s="8">
        <f>F43</f>
        <v>218</v>
      </c>
      <c r="I43" s="166">
        <f t="shared" si="7"/>
        <v>46192</v>
      </c>
      <c r="J43" s="295"/>
      <c r="K43" s="290"/>
    </row>
    <row r="44" spans="1:11" x14ac:dyDescent="0.25">
      <c r="A44" s="59"/>
      <c r="B44" s="12">
        <v>40</v>
      </c>
      <c r="C44" s="4" t="s">
        <v>62</v>
      </c>
      <c r="D44" s="102"/>
      <c r="E44" s="177"/>
      <c r="F44" s="8">
        <f>F43+7</f>
        <v>225</v>
      </c>
      <c r="G44" s="166">
        <f t="shared" si="5"/>
        <v>46199</v>
      </c>
      <c r="H44" s="8">
        <f t="shared" ref="H44:H48" si="8">F44</f>
        <v>225</v>
      </c>
      <c r="I44" s="166">
        <f t="shared" si="7"/>
        <v>46199</v>
      </c>
      <c r="K44" s="290"/>
    </row>
    <row r="45" spans="1:11" x14ac:dyDescent="0.25">
      <c r="A45" s="59"/>
      <c r="B45" s="30">
        <v>41</v>
      </c>
      <c r="C45" s="4" t="s">
        <v>63</v>
      </c>
      <c r="D45" s="102">
        <v>230</v>
      </c>
      <c r="E45" s="177">
        <f>D45+G$7+16+1</f>
        <v>46205</v>
      </c>
      <c r="F45" s="8">
        <f>F43+12</f>
        <v>230</v>
      </c>
      <c r="G45" s="166">
        <f>F45+G$7+16+1</f>
        <v>46205</v>
      </c>
      <c r="H45" s="8">
        <f t="shared" si="8"/>
        <v>230</v>
      </c>
      <c r="I45" s="166">
        <f t="shared" si="7"/>
        <v>46204</v>
      </c>
      <c r="J45" s="291" t="s">
        <v>87</v>
      </c>
      <c r="K45" s="290"/>
    </row>
    <row r="46" spans="1:11" x14ac:dyDescent="0.25">
      <c r="A46" s="59"/>
      <c r="B46" s="12">
        <v>42</v>
      </c>
      <c r="C46" s="56" t="s">
        <v>64</v>
      </c>
      <c r="D46" s="102">
        <v>250</v>
      </c>
      <c r="E46" s="177">
        <f>D46+G$7+16</f>
        <v>46224</v>
      </c>
      <c r="F46" s="8">
        <f>F45+20</f>
        <v>250</v>
      </c>
      <c r="G46" s="166">
        <f>F46+G$7+16</f>
        <v>46224</v>
      </c>
      <c r="H46" s="8">
        <f t="shared" si="8"/>
        <v>250</v>
      </c>
      <c r="I46" s="166">
        <f t="shared" si="7"/>
        <v>46224</v>
      </c>
      <c r="J46" s="295"/>
      <c r="K46" s="290"/>
    </row>
    <row r="47" spans="1:11" x14ac:dyDescent="0.25">
      <c r="A47" s="59"/>
      <c r="B47" s="12">
        <v>43</v>
      </c>
      <c r="C47" s="56" t="s">
        <v>65</v>
      </c>
      <c r="D47" s="105">
        <v>265</v>
      </c>
      <c r="E47" s="182">
        <f>D47+G$7+16</f>
        <v>46239</v>
      </c>
      <c r="F47" s="302">
        <f>F46+15</f>
        <v>265</v>
      </c>
      <c r="G47" s="173">
        <f>F47+G$7+16</f>
        <v>46239</v>
      </c>
      <c r="H47" s="8">
        <f t="shared" si="8"/>
        <v>265</v>
      </c>
      <c r="I47" s="166">
        <f t="shared" si="7"/>
        <v>46239</v>
      </c>
      <c r="J47" s="291" t="s">
        <v>88</v>
      </c>
      <c r="K47" s="290"/>
    </row>
    <row r="48" spans="1:11" ht="16.5" thickBot="1" x14ac:dyDescent="0.3">
      <c r="A48" s="89"/>
      <c r="B48" s="27">
        <v>44</v>
      </c>
      <c r="C48" s="39" t="s">
        <v>56</v>
      </c>
      <c r="D48" s="98">
        <v>355</v>
      </c>
      <c r="E48" s="178">
        <f>D48+G$7+16</f>
        <v>46329</v>
      </c>
      <c r="F48" s="144">
        <f>F47+90</f>
        <v>355</v>
      </c>
      <c r="G48" s="169">
        <f>F48+G$7+16</f>
        <v>46329</v>
      </c>
      <c r="H48" s="8">
        <f t="shared" si="8"/>
        <v>355</v>
      </c>
      <c r="I48" s="173">
        <f t="shared" si="7"/>
        <v>46329</v>
      </c>
      <c r="J48" s="295"/>
      <c r="K48" s="290"/>
    </row>
    <row r="49" spans="1:11" x14ac:dyDescent="0.25">
      <c r="A49" s="253" t="s">
        <v>111</v>
      </c>
      <c r="B49" s="139"/>
      <c r="C49" s="140"/>
      <c r="D49" s="141"/>
      <c r="E49" s="184"/>
      <c r="F49" s="142"/>
      <c r="G49" s="175"/>
      <c r="H49" s="250"/>
      <c r="I49" s="249"/>
      <c r="J49" s="295"/>
      <c r="K49" s="290"/>
    </row>
    <row r="50" spans="1:11" x14ac:dyDescent="0.25">
      <c r="A50" s="59"/>
      <c r="B50" s="12">
        <v>31</v>
      </c>
      <c r="C50" s="4" t="s">
        <v>51</v>
      </c>
      <c r="D50" s="102">
        <v>165</v>
      </c>
      <c r="E50" s="177">
        <f>D50+G$7+16</f>
        <v>46139</v>
      </c>
      <c r="F50" s="32">
        <f>F76</f>
        <v>167</v>
      </c>
      <c r="G50" s="166">
        <f t="shared" ref="G50:G55" si="9">F50+G$7+16</f>
        <v>46141</v>
      </c>
      <c r="H50" s="32">
        <f>F50</f>
        <v>167</v>
      </c>
      <c r="I50" s="166">
        <f t="shared" ref="I50:I59" si="10">H50+G$7+16</f>
        <v>46141</v>
      </c>
      <c r="J50" s="295"/>
      <c r="K50" s="290"/>
    </row>
    <row r="51" spans="1:11" x14ac:dyDescent="0.25">
      <c r="A51" s="59"/>
      <c r="B51" s="12">
        <v>32</v>
      </c>
      <c r="C51" s="4" t="s">
        <v>52</v>
      </c>
      <c r="D51" s="102"/>
      <c r="E51" s="177"/>
      <c r="F51" s="32">
        <f>F77</f>
        <v>173</v>
      </c>
      <c r="G51" s="166">
        <f t="shared" si="9"/>
        <v>46147</v>
      </c>
      <c r="H51" s="32">
        <f t="shared" ref="H51:H58" si="11">F51</f>
        <v>173</v>
      </c>
      <c r="I51" s="166">
        <f t="shared" si="10"/>
        <v>46147</v>
      </c>
      <c r="J51" s="295"/>
      <c r="K51" s="290"/>
    </row>
    <row r="52" spans="1:11" x14ac:dyDescent="0.25">
      <c r="A52" s="59"/>
      <c r="B52" s="12">
        <v>33</v>
      </c>
      <c r="C52" s="4" t="s">
        <v>71</v>
      </c>
      <c r="D52" s="102">
        <v>180</v>
      </c>
      <c r="E52" s="177">
        <f>D52+G$7+16</f>
        <v>46154</v>
      </c>
      <c r="F52" s="32">
        <f>F78</f>
        <v>173</v>
      </c>
      <c r="G52" s="166">
        <f t="shared" si="9"/>
        <v>46147</v>
      </c>
      <c r="H52" s="32">
        <f t="shared" si="11"/>
        <v>173</v>
      </c>
      <c r="I52" s="166">
        <f t="shared" si="10"/>
        <v>46147</v>
      </c>
      <c r="J52" s="295"/>
      <c r="K52" s="290"/>
    </row>
    <row r="53" spans="1:11" x14ac:dyDescent="0.25">
      <c r="A53" s="62"/>
      <c r="B53" s="12">
        <v>34</v>
      </c>
      <c r="C53" s="4" t="s">
        <v>72</v>
      </c>
      <c r="D53" s="102">
        <v>200</v>
      </c>
      <c r="E53" s="177">
        <f>D53+G$7+16</f>
        <v>46174</v>
      </c>
      <c r="F53" s="8">
        <f>F51+20</f>
        <v>193</v>
      </c>
      <c r="G53" s="166">
        <f t="shared" si="9"/>
        <v>46167</v>
      </c>
      <c r="H53" s="32">
        <f t="shared" si="11"/>
        <v>193</v>
      </c>
      <c r="I53" s="166">
        <f t="shared" si="10"/>
        <v>46167</v>
      </c>
      <c r="J53" s="293" t="s">
        <v>86</v>
      </c>
      <c r="K53" s="290"/>
    </row>
    <row r="54" spans="1:11" x14ac:dyDescent="0.25">
      <c r="A54" s="59"/>
      <c r="B54" s="12">
        <v>35</v>
      </c>
      <c r="C54" s="4" t="s">
        <v>73</v>
      </c>
      <c r="D54" s="102"/>
      <c r="E54" s="177"/>
      <c r="F54" s="8">
        <f>F53+24</f>
        <v>217</v>
      </c>
      <c r="G54" s="166">
        <f t="shared" si="9"/>
        <v>46191</v>
      </c>
      <c r="H54" s="32">
        <f t="shared" si="11"/>
        <v>217</v>
      </c>
      <c r="I54" s="166">
        <f t="shared" si="10"/>
        <v>46191</v>
      </c>
      <c r="J54" s="295"/>
      <c r="K54" s="290"/>
    </row>
    <row r="55" spans="1:11" x14ac:dyDescent="0.25">
      <c r="A55" s="59"/>
      <c r="B55" s="12">
        <v>36</v>
      </c>
      <c r="C55" s="4" t="s">
        <v>62</v>
      </c>
      <c r="D55" s="102"/>
      <c r="E55" s="177"/>
      <c r="F55" s="8">
        <f>F54+7</f>
        <v>224</v>
      </c>
      <c r="G55" s="166">
        <f t="shared" si="9"/>
        <v>46198</v>
      </c>
      <c r="H55" s="32">
        <f t="shared" si="11"/>
        <v>224</v>
      </c>
      <c r="I55" s="166">
        <f t="shared" si="10"/>
        <v>46198</v>
      </c>
      <c r="J55" s="295"/>
      <c r="K55" s="290"/>
    </row>
    <row r="56" spans="1:11" x14ac:dyDescent="0.25">
      <c r="A56" s="62"/>
      <c r="B56" s="12">
        <v>37</v>
      </c>
      <c r="C56" s="4" t="s">
        <v>63</v>
      </c>
      <c r="D56" s="102">
        <v>230</v>
      </c>
      <c r="E56" s="177">
        <f>D56+G$7+16+1</f>
        <v>46205</v>
      </c>
      <c r="F56" s="8">
        <f>F54+13</f>
        <v>230</v>
      </c>
      <c r="G56" s="166">
        <f>F56+G$7+16+1</f>
        <v>46205</v>
      </c>
      <c r="H56" s="32">
        <f t="shared" si="11"/>
        <v>230</v>
      </c>
      <c r="I56" s="166">
        <f t="shared" si="10"/>
        <v>46204</v>
      </c>
      <c r="J56" s="291" t="s">
        <v>87</v>
      </c>
      <c r="K56" s="290"/>
    </row>
    <row r="57" spans="1:11" x14ac:dyDescent="0.25">
      <c r="A57" s="62"/>
      <c r="B57" s="12">
        <v>38</v>
      </c>
      <c r="C57" s="4" t="s">
        <v>74</v>
      </c>
      <c r="D57" s="102">
        <v>250</v>
      </c>
      <c r="E57" s="177">
        <f>D57+G$7+16</f>
        <v>46224</v>
      </c>
      <c r="F57" s="8">
        <f>F56+20</f>
        <v>250</v>
      </c>
      <c r="G57" s="166">
        <f>F57+G$7+16</f>
        <v>46224</v>
      </c>
      <c r="H57" s="32">
        <f t="shared" si="11"/>
        <v>250</v>
      </c>
      <c r="I57" s="166">
        <f t="shared" si="10"/>
        <v>46224</v>
      </c>
      <c r="J57" s="295"/>
      <c r="K57" s="290"/>
    </row>
    <row r="58" spans="1:11" x14ac:dyDescent="0.25">
      <c r="A58" s="76"/>
      <c r="B58" s="12">
        <v>39</v>
      </c>
      <c r="C58" s="56" t="s">
        <v>75</v>
      </c>
      <c r="D58" s="105">
        <v>265</v>
      </c>
      <c r="E58" s="182">
        <f>D58+G$7+16</f>
        <v>46239</v>
      </c>
      <c r="F58" s="302">
        <f>F57+15</f>
        <v>265</v>
      </c>
      <c r="G58" s="173">
        <f>F58+G$7+16</f>
        <v>46239</v>
      </c>
      <c r="H58" s="32">
        <f t="shared" si="11"/>
        <v>265</v>
      </c>
      <c r="I58" s="166">
        <f t="shared" si="10"/>
        <v>46239</v>
      </c>
      <c r="J58" s="291" t="s">
        <v>88</v>
      </c>
      <c r="K58" s="290"/>
    </row>
    <row r="59" spans="1:11" ht="16.5" thickBot="1" x14ac:dyDescent="0.3">
      <c r="A59" s="89"/>
      <c r="B59" s="27">
        <v>40</v>
      </c>
      <c r="C59" s="39" t="s">
        <v>56</v>
      </c>
      <c r="D59" s="98">
        <v>355</v>
      </c>
      <c r="E59" s="178">
        <f>D59+G$7+16</f>
        <v>46329</v>
      </c>
      <c r="F59" s="144">
        <f>F58+90</f>
        <v>355</v>
      </c>
      <c r="G59" s="169">
        <f>F59+G$7+16</f>
        <v>46329</v>
      </c>
      <c r="H59" s="36">
        <f>F59</f>
        <v>355</v>
      </c>
      <c r="I59" s="169">
        <f t="shared" si="10"/>
        <v>46329</v>
      </c>
      <c r="J59" s="295"/>
      <c r="K59" s="290"/>
    </row>
    <row r="60" spans="1:11" x14ac:dyDescent="0.25">
      <c r="A60" s="254" t="s">
        <v>66</v>
      </c>
      <c r="B60" s="151"/>
      <c r="C60" s="152"/>
      <c r="D60" s="137"/>
      <c r="E60" s="183"/>
      <c r="F60" s="138"/>
      <c r="G60" s="174"/>
      <c r="H60" s="242"/>
      <c r="I60" s="248"/>
      <c r="J60" s="296"/>
      <c r="K60" s="297"/>
    </row>
    <row r="61" spans="1:11" x14ac:dyDescent="0.25">
      <c r="A61" s="62"/>
      <c r="B61" s="12">
        <v>31</v>
      </c>
      <c r="C61" s="31" t="s">
        <v>51</v>
      </c>
      <c r="D61" s="102">
        <v>165</v>
      </c>
      <c r="E61" s="177">
        <f>D61+G$7+16</f>
        <v>46139</v>
      </c>
      <c r="F61" s="32">
        <f>F76</f>
        <v>167</v>
      </c>
      <c r="G61" s="166">
        <f t="shared" ref="G61:G68" si="12">F61+G$7+16</f>
        <v>46141</v>
      </c>
      <c r="H61" s="32">
        <f>F61</f>
        <v>167</v>
      </c>
      <c r="I61" s="166">
        <f>H61+G$7+16</f>
        <v>46141</v>
      </c>
      <c r="J61" s="295"/>
      <c r="K61" s="290"/>
    </row>
    <row r="62" spans="1:11" x14ac:dyDescent="0.25">
      <c r="A62" s="62"/>
      <c r="B62" s="12">
        <v>32</v>
      </c>
      <c r="C62" s="4" t="s">
        <v>52</v>
      </c>
      <c r="D62" s="102"/>
      <c r="E62" s="177"/>
      <c r="F62" s="32">
        <f>F77</f>
        <v>173</v>
      </c>
      <c r="G62" s="166">
        <f t="shared" si="12"/>
        <v>46147</v>
      </c>
      <c r="H62" s="32">
        <f t="shared" ref="H62:H74" si="13">F62</f>
        <v>173</v>
      </c>
      <c r="I62" s="166">
        <f t="shared" ref="I62:I74" si="14">H62+G$7+16</f>
        <v>46147</v>
      </c>
      <c r="J62" s="295"/>
      <c r="K62" s="290"/>
    </row>
    <row r="63" spans="1:11" x14ac:dyDescent="0.25">
      <c r="A63" s="62"/>
      <c r="B63" s="12">
        <v>33</v>
      </c>
      <c r="C63" s="31" t="s">
        <v>53</v>
      </c>
      <c r="D63" s="103"/>
      <c r="E63" s="176"/>
      <c r="F63" s="32">
        <f>F78</f>
        <v>173</v>
      </c>
      <c r="G63" s="168">
        <f t="shared" si="12"/>
        <v>46147</v>
      </c>
      <c r="H63" s="32">
        <f t="shared" si="13"/>
        <v>173</v>
      </c>
      <c r="I63" s="166">
        <f t="shared" si="14"/>
        <v>46147</v>
      </c>
      <c r="J63" s="295"/>
      <c r="K63" s="290"/>
    </row>
    <row r="64" spans="1:11" x14ac:dyDescent="0.25">
      <c r="A64" s="62"/>
      <c r="B64" s="12">
        <v>34</v>
      </c>
      <c r="C64" s="4" t="s">
        <v>121</v>
      </c>
      <c r="D64" s="103"/>
      <c r="E64" s="176"/>
      <c r="F64" s="32">
        <v>174</v>
      </c>
      <c r="G64" s="168">
        <f>F64+G$7+16</f>
        <v>46148</v>
      </c>
      <c r="H64" s="32"/>
      <c r="I64" s="166"/>
      <c r="J64" s="295"/>
      <c r="K64" s="290"/>
    </row>
    <row r="65" spans="1:11" x14ac:dyDescent="0.25">
      <c r="A65" s="62"/>
      <c r="B65" s="12">
        <v>35</v>
      </c>
      <c r="C65" s="31" t="s">
        <v>122</v>
      </c>
      <c r="D65" s="103"/>
      <c r="E65" s="176"/>
      <c r="F65" s="32">
        <f>F64+2</f>
        <v>176</v>
      </c>
      <c r="G65" s="168">
        <f>F65+G$7+16</f>
        <v>46150</v>
      </c>
      <c r="H65" s="32"/>
      <c r="I65" s="166"/>
      <c r="J65" s="295"/>
      <c r="K65" s="290"/>
    </row>
    <row r="66" spans="1:11" x14ac:dyDescent="0.25">
      <c r="A66" s="59"/>
      <c r="B66" s="12">
        <v>36</v>
      </c>
      <c r="C66" s="31" t="s">
        <v>67</v>
      </c>
      <c r="D66" s="103">
        <v>180</v>
      </c>
      <c r="E66" s="176">
        <f>D66+G$7+16</f>
        <v>46154</v>
      </c>
      <c r="F66" s="32">
        <f>F62+16</f>
        <v>189</v>
      </c>
      <c r="G66" s="168">
        <f t="shared" si="12"/>
        <v>46163</v>
      </c>
      <c r="H66" s="32">
        <f t="shared" si="13"/>
        <v>189</v>
      </c>
      <c r="I66" s="166">
        <f t="shared" si="14"/>
        <v>46163</v>
      </c>
      <c r="J66" s="293" t="s">
        <v>86</v>
      </c>
      <c r="K66" s="290"/>
    </row>
    <row r="67" spans="1:11" x14ac:dyDescent="0.25">
      <c r="A67" s="59"/>
      <c r="B67" s="12">
        <v>37</v>
      </c>
      <c r="C67" s="4" t="s">
        <v>55</v>
      </c>
      <c r="D67" s="102">
        <v>187</v>
      </c>
      <c r="E67" s="177">
        <f>D67+G$7+16</f>
        <v>46161</v>
      </c>
      <c r="F67" s="32">
        <f>F66+7</f>
        <v>196</v>
      </c>
      <c r="G67" s="166">
        <f t="shared" si="12"/>
        <v>46170</v>
      </c>
      <c r="H67" s="32">
        <f t="shared" si="13"/>
        <v>196</v>
      </c>
      <c r="I67" s="166">
        <f t="shared" si="14"/>
        <v>46170</v>
      </c>
      <c r="K67" s="290"/>
    </row>
    <row r="68" spans="1:11" ht="31.5" x14ac:dyDescent="0.25">
      <c r="A68" s="59"/>
      <c r="B68" s="12">
        <v>38</v>
      </c>
      <c r="C68" s="4" t="s">
        <v>68</v>
      </c>
      <c r="D68" s="102">
        <v>200</v>
      </c>
      <c r="E68" s="177">
        <f>D68+G$7+16</f>
        <v>46174</v>
      </c>
      <c r="F68" s="8">
        <f>F66+18</f>
        <v>207</v>
      </c>
      <c r="G68" s="166">
        <f t="shared" si="12"/>
        <v>46181</v>
      </c>
      <c r="H68" s="32">
        <f t="shared" si="13"/>
        <v>207</v>
      </c>
      <c r="I68" s="166">
        <f t="shared" si="14"/>
        <v>46181</v>
      </c>
      <c r="J68" s="295"/>
      <c r="K68" s="290"/>
    </row>
    <row r="69" spans="1:11" x14ac:dyDescent="0.25">
      <c r="A69" s="62"/>
      <c r="B69" s="12">
        <v>39</v>
      </c>
      <c r="C69" s="4" t="s">
        <v>69</v>
      </c>
      <c r="D69" s="102"/>
      <c r="E69" s="177"/>
      <c r="F69" s="8">
        <f>F68+14</f>
        <v>221</v>
      </c>
      <c r="G69" s="166">
        <f>F69+G$7+16</f>
        <v>46195</v>
      </c>
      <c r="H69" s="32">
        <f t="shared" si="13"/>
        <v>221</v>
      </c>
      <c r="I69" s="166">
        <f t="shared" si="14"/>
        <v>46195</v>
      </c>
      <c r="J69" s="295"/>
      <c r="K69" s="290"/>
    </row>
    <row r="70" spans="1:11" x14ac:dyDescent="0.25">
      <c r="A70" s="59"/>
      <c r="B70" s="12">
        <v>40</v>
      </c>
      <c r="C70" s="4" t="s">
        <v>62</v>
      </c>
      <c r="D70" s="102"/>
      <c r="E70" s="177"/>
      <c r="F70" s="8">
        <f>F69+7</f>
        <v>228</v>
      </c>
      <c r="G70" s="166">
        <f>F70+G$7+16</f>
        <v>46202</v>
      </c>
      <c r="H70" s="32">
        <f t="shared" si="13"/>
        <v>228</v>
      </c>
      <c r="I70" s="166">
        <f t="shared" si="14"/>
        <v>46202</v>
      </c>
      <c r="J70" s="295"/>
      <c r="K70" s="290"/>
    </row>
    <row r="71" spans="1:11" x14ac:dyDescent="0.25">
      <c r="A71" s="59"/>
      <c r="B71" s="12">
        <v>41</v>
      </c>
      <c r="C71" s="4" t="s">
        <v>63</v>
      </c>
      <c r="D71" s="102">
        <v>230</v>
      </c>
      <c r="E71" s="177">
        <f>D71+G$7+16+1</f>
        <v>46205</v>
      </c>
      <c r="F71" s="8">
        <f>F69+9</f>
        <v>230</v>
      </c>
      <c r="G71" s="166">
        <f>F71+G$7+16+1</f>
        <v>46205</v>
      </c>
      <c r="H71" s="32">
        <f t="shared" si="13"/>
        <v>230</v>
      </c>
      <c r="I71" s="166">
        <f t="shared" si="14"/>
        <v>46204</v>
      </c>
      <c r="J71" s="291" t="s">
        <v>87</v>
      </c>
      <c r="K71" s="290"/>
    </row>
    <row r="72" spans="1:11" x14ac:dyDescent="0.25">
      <c r="A72" s="59"/>
      <c r="B72" s="12">
        <v>42</v>
      </c>
      <c r="C72" s="56" t="s">
        <v>64</v>
      </c>
      <c r="D72" s="105">
        <v>250</v>
      </c>
      <c r="E72" s="182">
        <f>D72+G$7+16</f>
        <v>46224</v>
      </c>
      <c r="F72" s="8">
        <f>F71+20</f>
        <v>250</v>
      </c>
      <c r="G72" s="173">
        <f>F72+G$7+16</f>
        <v>46224</v>
      </c>
      <c r="H72" s="32">
        <f t="shared" si="13"/>
        <v>250</v>
      </c>
      <c r="I72" s="166">
        <f t="shared" si="14"/>
        <v>46224</v>
      </c>
      <c r="J72" s="295"/>
      <c r="K72" s="290"/>
    </row>
    <row r="73" spans="1:11" x14ac:dyDescent="0.25">
      <c r="A73" s="62"/>
      <c r="B73" s="12">
        <v>43</v>
      </c>
      <c r="C73" s="56" t="s">
        <v>65</v>
      </c>
      <c r="D73" s="105">
        <v>265</v>
      </c>
      <c r="E73" s="182">
        <f>D73+G$7+16</f>
        <v>46239</v>
      </c>
      <c r="F73" s="302">
        <f>F72+15</f>
        <v>265</v>
      </c>
      <c r="G73" s="173">
        <f>F73+G$7+16</f>
        <v>46239</v>
      </c>
      <c r="H73" s="32">
        <f t="shared" si="13"/>
        <v>265</v>
      </c>
      <c r="I73" s="166">
        <f t="shared" si="14"/>
        <v>46239</v>
      </c>
      <c r="J73" s="291" t="s">
        <v>88</v>
      </c>
      <c r="K73" s="290"/>
    </row>
    <row r="74" spans="1:11" ht="16.5" thickBot="1" x14ac:dyDescent="0.3">
      <c r="A74" s="89"/>
      <c r="B74" s="27">
        <v>44</v>
      </c>
      <c r="C74" s="39" t="s">
        <v>56</v>
      </c>
      <c r="D74" s="98">
        <v>355</v>
      </c>
      <c r="E74" s="178">
        <f>D74+G$7+16</f>
        <v>46329</v>
      </c>
      <c r="F74" s="36">
        <f>F73+90</f>
        <v>355</v>
      </c>
      <c r="G74" s="169">
        <f>F74+G$7+16</f>
        <v>46329</v>
      </c>
      <c r="H74" s="251">
        <f t="shared" si="13"/>
        <v>355</v>
      </c>
      <c r="I74" s="166">
        <f t="shared" si="14"/>
        <v>46329</v>
      </c>
      <c r="J74" s="295"/>
      <c r="K74" s="290"/>
    </row>
    <row r="75" spans="1:11" ht="18" x14ac:dyDescent="0.25">
      <c r="A75" s="129" t="s">
        <v>112</v>
      </c>
      <c r="B75" s="130"/>
      <c r="C75" s="131"/>
      <c r="D75" s="132"/>
      <c r="E75" s="180"/>
      <c r="F75" s="133"/>
      <c r="G75" s="171"/>
      <c r="H75" s="240"/>
      <c r="I75" s="171"/>
      <c r="J75" s="295"/>
      <c r="K75" s="290"/>
    </row>
    <row r="76" spans="1:11" x14ac:dyDescent="0.25">
      <c r="A76" s="62"/>
      <c r="B76" s="12">
        <v>31</v>
      </c>
      <c r="C76" s="31" t="s">
        <v>51</v>
      </c>
      <c r="D76" s="103">
        <v>165</v>
      </c>
      <c r="E76" s="176">
        <f>D76+G$7+16</f>
        <v>46139</v>
      </c>
      <c r="F76" s="32">
        <v>167</v>
      </c>
      <c r="G76" s="168">
        <f t="shared" ref="G76:G83" si="15">F76+G$7+16</f>
        <v>46141</v>
      </c>
      <c r="H76" s="32">
        <v>158</v>
      </c>
      <c r="I76" s="166">
        <f>H76+G$7+16</f>
        <v>46132</v>
      </c>
      <c r="J76" s="295"/>
      <c r="K76" s="290"/>
    </row>
    <row r="77" spans="1:11" x14ac:dyDescent="0.25">
      <c r="A77" s="62"/>
      <c r="B77" s="12">
        <v>32</v>
      </c>
      <c r="C77" s="4" t="s">
        <v>52</v>
      </c>
      <c r="D77" s="102"/>
      <c r="E77" s="177"/>
      <c r="F77" s="8">
        <f>F76+6</f>
        <v>173</v>
      </c>
      <c r="G77" s="166">
        <f t="shared" si="15"/>
        <v>46147</v>
      </c>
      <c r="H77" s="8">
        <v>162</v>
      </c>
      <c r="I77" s="166">
        <f>H77+G$7+16</f>
        <v>46136</v>
      </c>
      <c r="J77" s="295"/>
      <c r="K77" s="290"/>
    </row>
    <row r="78" spans="1:11" x14ac:dyDescent="0.25">
      <c r="A78" s="62"/>
      <c r="B78" s="12">
        <v>33</v>
      </c>
      <c r="C78" s="31" t="s">
        <v>53</v>
      </c>
      <c r="D78" s="103"/>
      <c r="E78" s="176"/>
      <c r="F78" s="32">
        <f>F77</f>
        <v>173</v>
      </c>
      <c r="G78" s="168">
        <f t="shared" si="15"/>
        <v>46147</v>
      </c>
      <c r="H78" s="32">
        <f>H77+4</f>
        <v>166</v>
      </c>
      <c r="I78" s="166">
        <f>H78+G$7+16</f>
        <v>46140</v>
      </c>
      <c r="J78" s="295"/>
      <c r="K78" s="290"/>
    </row>
    <row r="79" spans="1:11" x14ac:dyDescent="0.25">
      <c r="A79" s="62"/>
      <c r="B79" s="12">
        <v>34</v>
      </c>
      <c r="C79" s="4" t="s">
        <v>108</v>
      </c>
      <c r="D79" s="103"/>
      <c r="E79" s="176"/>
      <c r="F79" s="32">
        <v>174</v>
      </c>
      <c r="G79" s="168">
        <f t="shared" si="15"/>
        <v>46148</v>
      </c>
      <c r="H79" s="32"/>
      <c r="I79" s="166"/>
      <c r="J79" s="295"/>
      <c r="K79" s="290"/>
    </row>
    <row r="80" spans="1:11" x14ac:dyDescent="0.25">
      <c r="A80" s="62"/>
      <c r="B80" s="12">
        <v>35</v>
      </c>
      <c r="C80" s="31" t="s">
        <v>122</v>
      </c>
      <c r="D80" s="103"/>
      <c r="E80" s="176"/>
      <c r="F80" s="32">
        <f>F79+2</f>
        <v>176</v>
      </c>
      <c r="G80" s="168">
        <f>F80+G$7+16</f>
        <v>46150</v>
      </c>
      <c r="H80" s="32"/>
      <c r="I80" s="166"/>
      <c r="J80" s="295"/>
      <c r="K80" s="290"/>
    </row>
    <row r="81" spans="1:11" x14ac:dyDescent="0.25">
      <c r="A81" s="62"/>
      <c r="B81" s="12">
        <v>36</v>
      </c>
      <c r="C81" s="56" t="s">
        <v>54</v>
      </c>
      <c r="D81" s="102">
        <v>180</v>
      </c>
      <c r="E81" s="177">
        <f>D81+G$7+16</f>
        <v>46154</v>
      </c>
      <c r="F81" s="8">
        <f>F77+21</f>
        <v>194</v>
      </c>
      <c r="G81" s="166">
        <f t="shared" si="15"/>
        <v>46168</v>
      </c>
      <c r="H81" s="7">
        <v>183</v>
      </c>
      <c r="I81" s="166">
        <f>H81+G$7+16</f>
        <v>46157</v>
      </c>
      <c r="J81" s="295"/>
      <c r="K81" s="290"/>
    </row>
    <row r="82" spans="1:11" x14ac:dyDescent="0.25">
      <c r="A82" s="59"/>
      <c r="B82" s="12">
        <v>37</v>
      </c>
      <c r="C82" s="4" t="s">
        <v>55</v>
      </c>
      <c r="D82" s="102">
        <v>187</v>
      </c>
      <c r="E82" s="177">
        <f>D82+G$7+16</f>
        <v>46161</v>
      </c>
      <c r="F82" s="8">
        <f>F81+10</f>
        <v>204</v>
      </c>
      <c r="G82" s="166">
        <f t="shared" si="15"/>
        <v>46178</v>
      </c>
      <c r="H82" s="8">
        <f>F82</f>
        <v>204</v>
      </c>
      <c r="I82" s="166">
        <f>H82+G$7+16</f>
        <v>46178</v>
      </c>
      <c r="J82" s="295"/>
      <c r="K82" s="290"/>
    </row>
    <row r="83" spans="1:11" ht="16.5" thickBot="1" x14ac:dyDescent="0.3">
      <c r="A83" s="89"/>
      <c r="B83" s="27">
        <v>38</v>
      </c>
      <c r="C83" s="39" t="s">
        <v>56</v>
      </c>
      <c r="D83" s="98">
        <v>355</v>
      </c>
      <c r="E83" s="178">
        <f>D83+G$7+16</f>
        <v>46329</v>
      </c>
      <c r="F83" s="144">
        <f>F82+91</f>
        <v>295</v>
      </c>
      <c r="G83" s="169">
        <f t="shared" si="15"/>
        <v>46269</v>
      </c>
      <c r="H83" s="144">
        <f>F83</f>
        <v>295</v>
      </c>
      <c r="I83" s="173">
        <f>H83+G$7+16</f>
        <v>46269</v>
      </c>
      <c r="J83" s="295"/>
      <c r="K83" s="290"/>
    </row>
    <row r="85" spans="1:11" x14ac:dyDescent="0.25">
      <c r="A85" s="106" t="s">
        <v>76</v>
      </c>
      <c r="B85" s="2"/>
      <c r="C85" s="2"/>
      <c r="D85" s="10"/>
      <c r="E85" s="10"/>
      <c r="F85" s="10"/>
      <c r="G85" s="50"/>
    </row>
    <row r="86" spans="1:11" x14ac:dyDescent="0.25">
      <c r="A86" s="107" t="s">
        <v>77</v>
      </c>
      <c r="B86" s="83"/>
      <c r="C86" s="2"/>
      <c r="D86" s="9"/>
      <c r="E86" s="60"/>
      <c r="F86" s="10"/>
      <c r="G86" s="57"/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EF802-F93C-4DD8-AE59-BEBFA4715D6E}">
  <dimension ref="A1:C8"/>
  <sheetViews>
    <sheetView workbookViewId="0"/>
  </sheetViews>
  <sheetFormatPr defaultRowHeight="15" x14ac:dyDescent="0.25"/>
  <cols>
    <col min="1" max="1" width="34.85546875" bestFit="1" customWidth="1"/>
    <col min="2" max="2" width="34.85546875" customWidth="1"/>
  </cols>
  <sheetData>
    <row r="1" spans="1:3" x14ac:dyDescent="0.25">
      <c r="A1" s="106" t="s">
        <v>102</v>
      </c>
    </row>
    <row r="2" spans="1:3" ht="45" x14ac:dyDescent="0.25">
      <c r="A2" s="307" t="s">
        <v>103</v>
      </c>
      <c r="B2" s="306">
        <v>43627</v>
      </c>
    </row>
    <row r="3" spans="1:3" x14ac:dyDescent="0.25">
      <c r="A3" t="s">
        <v>96</v>
      </c>
      <c r="B3" s="306">
        <v>43643</v>
      </c>
      <c r="C3">
        <f t="shared" ref="C3:C8" si="0">B3-B2</f>
        <v>16</v>
      </c>
    </row>
    <row r="4" spans="1:3" x14ac:dyDescent="0.25">
      <c r="A4" t="s">
        <v>97</v>
      </c>
      <c r="B4" s="306">
        <v>43665</v>
      </c>
      <c r="C4">
        <f t="shared" si="0"/>
        <v>22</v>
      </c>
    </row>
    <row r="5" spans="1:3" x14ac:dyDescent="0.25">
      <c r="A5" t="s">
        <v>98</v>
      </c>
      <c r="B5" s="306">
        <v>43679</v>
      </c>
      <c r="C5">
        <f t="shared" si="0"/>
        <v>14</v>
      </c>
    </row>
    <row r="6" spans="1:3" x14ac:dyDescent="0.25">
      <c r="A6" t="s">
        <v>99</v>
      </c>
      <c r="B6" s="306">
        <v>43698</v>
      </c>
      <c r="C6">
        <f t="shared" si="0"/>
        <v>19</v>
      </c>
    </row>
    <row r="7" spans="1:3" x14ac:dyDescent="0.25">
      <c r="A7" t="s">
        <v>100</v>
      </c>
      <c r="B7" s="306">
        <v>43703</v>
      </c>
      <c r="C7">
        <f t="shared" si="0"/>
        <v>5</v>
      </c>
    </row>
    <row r="8" spans="1:3" x14ac:dyDescent="0.25">
      <c r="A8" t="s">
        <v>101</v>
      </c>
      <c r="B8" s="306">
        <v>43721</v>
      </c>
      <c r="C8">
        <f t="shared" si="0"/>
        <v>18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8c4c99b-0bc1-4dd5-829e-ad5714449cd6" xsi:nil="true"/>
    <lcf76f155ced4ddcb4097134ff3c332f xmlns="83abfa7a-daeb-4e82-8a7e-c5824009c76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DEC74566A107E49B2CCCE5C5481A213" ma:contentTypeVersion="16" ma:contentTypeDescription="Create a new document." ma:contentTypeScope="" ma:versionID="ac8d87005fc8e560cc3216f2ce420f9f">
  <xsd:schema xmlns:xsd="http://www.w3.org/2001/XMLSchema" xmlns:xs="http://www.w3.org/2001/XMLSchema" xmlns:p="http://schemas.microsoft.com/office/2006/metadata/properties" xmlns:ns2="83abfa7a-daeb-4e82-8a7e-c5824009c764" xmlns:ns3="18c4c99b-0bc1-4dd5-829e-ad5714449cd6" targetNamespace="http://schemas.microsoft.com/office/2006/metadata/properties" ma:root="true" ma:fieldsID="42a28ff376c9dc1ad0b63f8d11ff2943" ns2:_="" ns3:_="">
    <xsd:import namespace="83abfa7a-daeb-4e82-8a7e-c5824009c764"/>
    <xsd:import namespace="18c4c99b-0bc1-4dd5-829e-ad5714449c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abfa7a-daeb-4e82-8a7e-c5824009c7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6fef157-3fa8-492c-b9fa-e38244047c1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c4c99b-0bc1-4dd5-829e-ad5714449cd6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08438e2d-c537-4dfd-9cc0-e70d5b18b1dc}" ma:internalName="TaxCatchAll" ma:showField="CatchAllData" ma:web="18c4c99b-0bc1-4dd5-829e-ad5714449c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19769E-990C-4211-800B-336FD256E7AC}">
  <ds:schemaRefs>
    <ds:schemaRef ds:uri="http://schemas.microsoft.com/office/2006/metadata/properties"/>
    <ds:schemaRef ds:uri="http://schemas.microsoft.com/office/infopath/2007/PartnerControls"/>
    <ds:schemaRef ds:uri="18c4c99b-0bc1-4dd5-829e-ad5714449cd6"/>
    <ds:schemaRef ds:uri="83abfa7a-daeb-4e82-8a7e-c5824009c764"/>
  </ds:schemaRefs>
</ds:datastoreItem>
</file>

<file path=customXml/itemProps2.xml><?xml version="1.0" encoding="utf-8"?>
<ds:datastoreItem xmlns:ds="http://schemas.openxmlformats.org/officeDocument/2006/customXml" ds:itemID="{7B4A9779-5674-4E2A-A5F7-E2515F09D5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9307A87-3319-4A6B-939D-39962F27D58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3abfa7a-daeb-4e82-8a7e-c5824009c764"/>
    <ds:schemaRef ds:uri="18c4c99b-0bc1-4dd5-829e-ad5714449c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</vt:i4>
      </vt:variant>
    </vt:vector>
  </HeadingPairs>
  <TitlesOfParts>
    <vt:vector size="10" baseType="lpstr">
      <vt:lpstr>Alectra all scenarios_Revised</vt:lpstr>
      <vt:lpstr>Proposed schedule Scn 1</vt:lpstr>
      <vt:lpstr>Proposed schedule Scn 2</vt:lpstr>
      <vt:lpstr>Alectra Utilities</vt:lpstr>
      <vt:lpstr>Proposed schedule_for BN</vt:lpstr>
      <vt:lpstr>Test Scenario 1</vt:lpstr>
      <vt:lpstr>Test Scenario 1 (2)</vt:lpstr>
      <vt:lpstr>Toronto Hydro Hearing Schedule</vt:lpstr>
      <vt:lpstr>'Alectra all scenarios_Revised'!Print_Area</vt:lpstr>
      <vt:lpstr>'Alectra all scenarios_Revised'!Print_Titles</vt:lpstr>
    </vt:vector>
  </TitlesOfParts>
  <Manager/>
  <Company>Ontario Energy Board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Case Schedule Waterloo North Pilot Project</dc:title>
  <dc:subject>applications</dc:subject>
  <dc:creator>OEB</dc:creator>
  <cp:keywords>applications, case schedule</cp:keywords>
  <dc:description/>
  <cp:lastModifiedBy>Lillian Ing</cp:lastModifiedBy>
  <cp:revision/>
  <dcterms:created xsi:type="dcterms:W3CDTF">2018-09-17T21:27:35Z</dcterms:created>
  <dcterms:modified xsi:type="dcterms:W3CDTF">2026-04-10T16:01:25Z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0x010100EDEC74566A107E49B2CCCE5C5481A213</vt:lpwstr>
  </property>
  <property fmtid="{D5CDD505-2E9C-101B-9397-08002B2CF9AE}" pid="3" name="MediaServiceImageTags">
    <vt:lpwstr/>
  </property>
  <property fmtid="{D5CDD505-2E9C-101B-9397-08002B2CF9AE}" pid="4" name="_AdHocReviewCycleID">
    <vt:i4>-635941375</vt:i4>
  </property>
  <property fmtid="{D5CDD505-2E9C-101B-9397-08002B2CF9AE}" pid="5" name="_NewReviewCycle">
    <vt:lpwstr/>
  </property>
  <property fmtid="{D5CDD505-2E9C-101B-9397-08002B2CF9AE}" pid="6" name="_EmailSubject">
    <vt:lpwstr>EB-2025-0252 Alectra Utilities - Updated Case Schedule for posting</vt:lpwstr>
  </property>
  <property fmtid="{D5CDD505-2E9C-101B-9397-08002B2CF9AE}" pid="7" name="_AuthorEmail">
    <vt:lpwstr>Lillian.Ing@oeb.ca</vt:lpwstr>
  </property>
  <property fmtid="{D5CDD505-2E9C-101B-9397-08002B2CF9AE}" pid="8" name="_AuthorEmailDisplayName">
    <vt:lpwstr>Lillian Ing</vt:lpwstr>
  </property>
  <property fmtid="{D5CDD505-2E9C-101B-9397-08002B2CF9AE}" pid="9" name="_PreviousAdHocReviewCycleID">
    <vt:i4>-854446716</vt:i4>
  </property>
</Properties>
</file>